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-ZAISEI\share\小嶋\システム更新\新システム仕様書\"/>
    </mc:Choice>
  </mc:AlternateContent>
  <bookViews>
    <workbookView xWindow="0" yWindow="0" windowWidth="19200" windowHeight="11610" tabRatio="841"/>
  </bookViews>
  <sheets>
    <sheet name="別紙１（予算編成出力）" sheetId="1" r:id="rId1"/>
    <sheet name="別紙２（税抜損益）" sheetId="28" r:id="rId2"/>
    <sheet name="別紙３（税込損益）" sheetId="29" r:id="rId3"/>
  </sheets>
  <definedNames>
    <definedName name="_xlnm._FilterDatabase" localSheetId="0" hidden="1">'別紙１（予算編成出力）'!$A$3:$BK$33</definedName>
    <definedName name="_xlnm.Print_Area" localSheetId="0">'別紙１（予算編成出力）'!$A$1:$BK$33</definedName>
    <definedName name="_xlnm.Print_Area" localSheetId="1">'別紙２（税抜損益）'!$B$1:$O$57</definedName>
    <definedName name="_xlnm.Print_Area" localSheetId="2">'別紙３（税込損益）'!$A$1:$AC$47</definedName>
    <definedName name="_xlnm.Print_Titles" localSheetId="0">'別紙１（予算編成出力）'!$1:$3</definedName>
  </definedNames>
  <calcPr calcId="152511"/>
</workbook>
</file>

<file path=xl/calcChain.xml><?xml version="1.0" encoding="utf-8"?>
<calcChain xmlns="http://schemas.openxmlformats.org/spreadsheetml/2006/main">
  <c r="Z45" i="29" l="1"/>
  <c r="AA45" i="29" s="1"/>
  <c r="T45" i="29"/>
  <c r="Y38" i="29"/>
  <c r="Z22" i="29"/>
  <c r="W34" i="29"/>
  <c r="Z34" i="29"/>
  <c r="AA38" i="29"/>
  <c r="AA42" i="29"/>
  <c r="AA43" i="29"/>
  <c r="AA44" i="29"/>
  <c r="AA37" i="29"/>
  <c r="AA32" i="29"/>
  <c r="AA26" i="29"/>
  <c r="AA20" i="29"/>
  <c r="AA11" i="29"/>
  <c r="AA9" i="29"/>
  <c r="AA5" i="29"/>
  <c r="AA8" i="29"/>
  <c r="AA7" i="29" s="1"/>
  <c r="AA10" i="29"/>
  <c r="AA12" i="29"/>
  <c r="AA13" i="29"/>
  <c r="AA15" i="29"/>
  <c r="AA14" i="29" s="1"/>
  <c r="AA17" i="29"/>
  <c r="AA16" i="29" s="1"/>
  <c r="AA19" i="29"/>
  <c r="AA18" i="29" s="1"/>
  <c r="AA21" i="29"/>
  <c r="AA24" i="29"/>
  <c r="AA23" i="29" s="1"/>
  <c r="AA25" i="29"/>
  <c r="AA27" i="29"/>
  <c r="AA29" i="29"/>
  <c r="AA28" i="29" s="1"/>
  <c r="AA31" i="29"/>
  <c r="AA30" i="29" s="1"/>
  <c r="AA33" i="29"/>
  <c r="AA6" i="29"/>
  <c r="Z32" i="29"/>
  <c r="Z30" i="29"/>
  <c r="Z28" i="29"/>
  <c r="Z26" i="29"/>
  <c r="Z23" i="29"/>
  <c r="Z20" i="29"/>
  <c r="Z18" i="29"/>
  <c r="Z16" i="29"/>
  <c r="Z14" i="29"/>
  <c r="Z11" i="29"/>
  <c r="Z9" i="29"/>
  <c r="Z7" i="29"/>
  <c r="Z5" i="29"/>
  <c r="L6" i="29"/>
  <c r="L39" i="29"/>
  <c r="L37" i="29"/>
  <c r="L36" i="29"/>
  <c r="L35" i="29" s="1"/>
  <c r="L33" i="29"/>
  <c r="L31" i="29" s="1"/>
  <c r="L34" i="29"/>
  <c r="L32" i="29"/>
  <c r="L22" i="29"/>
  <c r="L23" i="29"/>
  <c r="L24" i="29"/>
  <c r="L25" i="29"/>
  <c r="L26" i="29"/>
  <c r="L27" i="29"/>
  <c r="L28" i="29"/>
  <c r="L29" i="29"/>
  <c r="L30" i="29"/>
  <c r="L21" i="29"/>
  <c r="L18" i="29"/>
  <c r="L17" i="29"/>
  <c r="L11" i="29"/>
  <c r="L12" i="29"/>
  <c r="L13" i="29"/>
  <c r="L14" i="29"/>
  <c r="L15" i="29"/>
  <c r="L10" i="29"/>
  <c r="L9" i="29" s="1"/>
  <c r="L7" i="29"/>
  <c r="L8" i="29"/>
  <c r="K38" i="29"/>
  <c r="K35" i="29"/>
  <c r="K31" i="29"/>
  <c r="K20" i="29"/>
  <c r="K16" i="29"/>
  <c r="K9" i="29"/>
  <c r="L38" i="29"/>
  <c r="L16" i="29"/>
  <c r="K5" i="29"/>
  <c r="M50" i="28"/>
  <c r="M47" i="28"/>
  <c r="M45" i="28" s="1"/>
  <c r="M46" i="28"/>
  <c r="M40" i="28"/>
  <c r="M38" i="28" s="1"/>
  <c r="M41" i="28"/>
  <c r="M42" i="28"/>
  <c r="M43" i="28"/>
  <c r="M44" i="28"/>
  <c r="M39" i="28"/>
  <c r="M26" i="28"/>
  <c r="M27" i="28"/>
  <c r="M28" i="28"/>
  <c r="M29" i="28"/>
  <c r="M30" i="28"/>
  <c r="M31" i="28"/>
  <c r="M32" i="28"/>
  <c r="M33" i="28"/>
  <c r="M34" i="28"/>
  <c r="M35" i="28"/>
  <c r="M36" i="28"/>
  <c r="M37" i="28"/>
  <c r="M25" i="28"/>
  <c r="M22" i="28"/>
  <c r="M21" i="28"/>
  <c r="M12" i="28"/>
  <c r="M13" i="28"/>
  <c r="M14" i="28"/>
  <c r="M15" i="28"/>
  <c r="M16" i="28"/>
  <c r="M17" i="28"/>
  <c r="M18" i="28"/>
  <c r="M11" i="28"/>
  <c r="M7" i="28"/>
  <c r="M5" i="28" s="1"/>
  <c r="M8" i="28"/>
  <c r="L51" i="28"/>
  <c r="H51" i="28"/>
  <c r="H52" i="28" s="1"/>
  <c r="L24" i="28"/>
  <c r="M6" i="28"/>
  <c r="H53" i="28"/>
  <c r="G52" i="28"/>
  <c r="G51" i="28"/>
  <c r="M49" i="28"/>
  <c r="L49" i="28"/>
  <c r="L45" i="28"/>
  <c r="L38" i="28"/>
  <c r="G24" i="28"/>
  <c r="H23" i="28"/>
  <c r="M20" i="28"/>
  <c r="L20" i="28"/>
  <c r="L10" i="28"/>
  <c r="L5" i="28"/>
  <c r="AA34" i="29" l="1"/>
  <c r="AA22" i="29"/>
  <c r="K19" i="29"/>
  <c r="K40" i="29"/>
  <c r="L20" i="29"/>
  <c r="L40" i="29" s="1"/>
  <c r="L5" i="29"/>
  <c r="L19" i="29" s="1"/>
  <c r="M24" i="28"/>
  <c r="M51" i="28" s="1"/>
  <c r="M10" i="28"/>
  <c r="M23" i="28" s="1"/>
  <c r="L23" i="28"/>
  <c r="L52" i="28" s="1"/>
  <c r="G33" i="1"/>
  <c r="H33" i="1"/>
  <c r="Z35" i="29" l="1"/>
  <c r="AA35" i="29"/>
  <c r="K41" i="29"/>
  <c r="L41" i="29"/>
  <c r="M52" i="28"/>
  <c r="F6" i="1"/>
  <c r="H6" i="1"/>
  <c r="H7" i="1"/>
  <c r="H8" i="1"/>
  <c r="H9" i="1"/>
  <c r="H10" i="1"/>
  <c r="J6" i="1"/>
  <c r="H21" i="1"/>
  <c r="H13" i="1"/>
  <c r="H14" i="1"/>
  <c r="H15" i="1"/>
  <c r="H16" i="1"/>
  <c r="H18" i="1"/>
  <c r="H19" i="1"/>
  <c r="H20" i="1"/>
  <c r="H22" i="1"/>
  <c r="H27" i="1"/>
  <c r="H28" i="1"/>
  <c r="H29" i="1"/>
  <c r="H30" i="1"/>
  <c r="H12" i="1"/>
  <c r="H11" i="1"/>
  <c r="H31" i="1"/>
  <c r="G32" i="1"/>
  <c r="F41" i="28" l="1"/>
  <c r="G41" i="28" l="1"/>
  <c r="H7" i="28"/>
  <c r="AB38" i="29" l="1"/>
  <c r="AC44" i="29" l="1"/>
  <c r="AC43" i="29"/>
  <c r="AC42" i="29"/>
  <c r="AC41" i="29"/>
  <c r="AC40" i="29"/>
  <c r="AC39" i="29"/>
  <c r="AC38" i="29"/>
  <c r="AC37" i="29"/>
  <c r="AC6" i="29"/>
  <c r="N39" i="29"/>
  <c r="N37" i="29"/>
  <c r="N36" i="29"/>
  <c r="N34" i="29"/>
  <c r="N33" i="29"/>
  <c r="N32" i="29"/>
  <c r="N30" i="29"/>
  <c r="N29" i="29"/>
  <c r="N28" i="29"/>
  <c r="N27" i="29"/>
  <c r="N26" i="29"/>
  <c r="N25" i="29"/>
  <c r="N24" i="29"/>
  <c r="N23" i="29"/>
  <c r="N22" i="29"/>
  <c r="N21" i="29"/>
  <c r="N18" i="29"/>
  <c r="N17" i="29"/>
  <c r="N15" i="29"/>
  <c r="N14" i="29"/>
  <c r="N13" i="29"/>
  <c r="N12" i="29"/>
  <c r="N11" i="29"/>
  <c r="N10" i="29"/>
  <c r="N8" i="29"/>
  <c r="N7" i="29"/>
  <c r="N6" i="29"/>
  <c r="O6" i="28"/>
  <c r="AC33" i="29" l="1"/>
  <c r="AC31" i="29"/>
  <c r="AC29" i="29"/>
  <c r="AC25" i="29"/>
  <c r="AC24" i="29"/>
  <c r="AC21" i="29"/>
  <c r="AC19" i="29"/>
  <c r="AC17" i="29"/>
  <c r="AC15" i="29"/>
  <c r="AC13" i="29"/>
  <c r="AC12" i="29"/>
  <c r="AC10" i="29"/>
  <c r="AC8" i="29"/>
  <c r="O53" i="28"/>
  <c r="O54" i="28"/>
  <c r="O52" i="28"/>
  <c r="O50" i="28"/>
  <c r="O47" i="28"/>
  <c r="O46" i="28"/>
  <c r="O44" i="28"/>
  <c r="O43" i="28"/>
  <c r="O42" i="28"/>
  <c r="O41" i="28"/>
  <c r="O40" i="28"/>
  <c r="O39" i="28"/>
  <c r="O34" i="28"/>
  <c r="O33" i="28"/>
  <c r="O32" i="28"/>
  <c r="O31" i="28"/>
  <c r="O30" i="28"/>
  <c r="O29" i="28"/>
  <c r="O28" i="28"/>
  <c r="O27" i="28"/>
  <c r="O26" i="28"/>
  <c r="O25" i="28"/>
  <c r="O22" i="28"/>
  <c r="O21" i="28"/>
  <c r="O18" i="28"/>
  <c r="O17" i="28"/>
  <c r="O16" i="28"/>
  <c r="O15" i="28"/>
  <c r="O14" i="28"/>
  <c r="O13" i="28"/>
  <c r="O12" i="28"/>
  <c r="O11" i="28"/>
  <c r="O8" i="28"/>
  <c r="O7" i="28"/>
  <c r="AC7" i="29"/>
  <c r="AC23" i="29" l="1"/>
  <c r="AC32" i="29"/>
  <c r="AC30" i="29"/>
  <c r="AC27" i="29"/>
  <c r="AC20" i="29"/>
  <c r="AC14" i="29"/>
  <c r="AC9" i="29"/>
  <c r="AC5" i="29"/>
  <c r="AB45" i="29"/>
  <c r="AB32" i="29"/>
  <c r="AB30" i="29"/>
  <c r="AC28" i="29"/>
  <c r="AB28" i="29"/>
  <c r="AC26" i="29"/>
  <c r="AB26" i="29"/>
  <c r="AB23" i="29"/>
  <c r="AB20" i="29"/>
  <c r="AC18" i="29"/>
  <c r="AB18" i="29"/>
  <c r="AC16" i="29"/>
  <c r="AB16" i="29"/>
  <c r="AB14" i="29"/>
  <c r="AC11" i="29"/>
  <c r="AB11" i="29"/>
  <c r="AB9" i="29"/>
  <c r="AB7" i="29"/>
  <c r="AB5" i="29"/>
  <c r="N31" i="29"/>
  <c r="N16" i="29"/>
  <c r="N38" i="29"/>
  <c r="M38" i="29"/>
  <c r="M35" i="29"/>
  <c r="M31" i="29"/>
  <c r="M20" i="29"/>
  <c r="M16" i="29"/>
  <c r="M9" i="29"/>
  <c r="M5" i="29"/>
  <c r="M40" i="29" l="1"/>
  <c r="AB34" i="29"/>
  <c r="AC34" i="29"/>
  <c r="AB22" i="29"/>
  <c r="AC22" i="29"/>
  <c r="N20" i="29"/>
  <c r="N9" i="29"/>
  <c r="M19" i="29"/>
  <c r="N5" i="29"/>
  <c r="M41" i="29" l="1"/>
  <c r="AB35" i="29"/>
  <c r="N19" i="29"/>
  <c r="O49" i="28"/>
  <c r="O38" i="28"/>
  <c r="O45" i="28"/>
  <c r="O10" i="28"/>
  <c r="O24" i="28"/>
  <c r="O20" i="28"/>
  <c r="O5" i="28"/>
  <c r="N49" i="28"/>
  <c r="N45" i="28"/>
  <c r="N38" i="28"/>
  <c r="N24" i="28"/>
  <c r="N20" i="28"/>
  <c r="N10" i="28"/>
  <c r="N5" i="28"/>
  <c r="O51" i="28" l="1"/>
  <c r="N51" i="28"/>
  <c r="O23" i="28"/>
  <c r="N23" i="28"/>
  <c r="N52" i="28" l="1"/>
  <c r="N54" i="28" s="1"/>
  <c r="E23" i="1" l="1"/>
  <c r="D23" i="1"/>
  <c r="H23" i="1" s="1"/>
  <c r="H32" i="1" s="1"/>
  <c r="F31" i="1" l="1"/>
  <c r="F30" i="1"/>
  <c r="F29" i="1"/>
  <c r="F28" i="1"/>
  <c r="F27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J31" i="1"/>
  <c r="J30" i="1"/>
  <c r="J29" i="1"/>
  <c r="J28" i="1"/>
  <c r="J27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8" i="1"/>
  <c r="J9" i="1"/>
  <c r="J7" i="1"/>
  <c r="F10" i="1"/>
  <c r="F8" i="1"/>
  <c r="F9" i="1"/>
  <c r="F7" i="1"/>
  <c r="E33" i="1"/>
  <c r="E32" i="1"/>
  <c r="F32" i="1" l="1"/>
  <c r="F33" i="1"/>
  <c r="H8" i="28" l="1"/>
  <c r="I32" i="1" l="1"/>
  <c r="D32" i="1"/>
  <c r="D33" i="1"/>
  <c r="E35" i="29" l="1"/>
  <c r="H41" i="28" l="1"/>
  <c r="K8" i="28" l="1"/>
  <c r="K9" i="28"/>
  <c r="K11" i="28"/>
  <c r="K14" i="28"/>
  <c r="K16" i="28"/>
  <c r="K19" i="28"/>
  <c r="K20" i="28"/>
  <c r="K21" i="28"/>
  <c r="K22" i="28"/>
  <c r="K36" i="28"/>
  <c r="K37" i="28"/>
  <c r="K42" i="28"/>
  <c r="K43" i="28"/>
  <c r="K44" i="28"/>
  <c r="K46" i="28"/>
  <c r="K49" i="28"/>
  <c r="K50" i="28"/>
  <c r="V42" i="29" l="1"/>
  <c r="Y42" i="29" s="1"/>
  <c r="J44" i="28" l="1"/>
  <c r="J42" i="28"/>
  <c r="J43" i="28"/>
  <c r="J41" i="28" l="1"/>
  <c r="K41" i="28"/>
  <c r="H46" i="28" l="1"/>
  <c r="J46" i="28"/>
  <c r="J49" i="28"/>
  <c r="J50" i="28"/>
  <c r="W45" i="29" l="1"/>
  <c r="AC45" i="29" s="1"/>
  <c r="V44" i="29"/>
  <c r="X44" i="29" s="1"/>
  <c r="V43" i="29"/>
  <c r="X42" i="29"/>
  <c r="G39" i="29"/>
  <c r="H38" i="29"/>
  <c r="F38" i="29"/>
  <c r="E38" i="29"/>
  <c r="G37" i="29"/>
  <c r="G36" i="29"/>
  <c r="J36" i="29" s="1"/>
  <c r="H35" i="29"/>
  <c r="N35" i="29" s="1"/>
  <c r="F35" i="29"/>
  <c r="V37" i="29"/>
  <c r="F34" i="29"/>
  <c r="F31" i="29" s="1"/>
  <c r="E31" i="29"/>
  <c r="G33" i="29"/>
  <c r="G32" i="29"/>
  <c r="V33" i="29"/>
  <c r="H31" i="29"/>
  <c r="W32" i="29"/>
  <c r="U32" i="29"/>
  <c r="T32" i="29"/>
  <c r="V31" i="29"/>
  <c r="W30" i="29"/>
  <c r="U30" i="29"/>
  <c r="T30" i="29"/>
  <c r="V29" i="29"/>
  <c r="G30" i="29"/>
  <c r="W28" i="29"/>
  <c r="U28" i="29"/>
  <c r="T28" i="29"/>
  <c r="G29" i="29"/>
  <c r="G28" i="29"/>
  <c r="V27" i="29"/>
  <c r="G27" i="29"/>
  <c r="J27" i="29" s="1"/>
  <c r="W26" i="29"/>
  <c r="U26" i="29"/>
  <c r="T26" i="29"/>
  <c r="G26" i="29"/>
  <c r="G25" i="29"/>
  <c r="G24" i="29"/>
  <c r="G23" i="29"/>
  <c r="V25" i="29"/>
  <c r="G22" i="29"/>
  <c r="V24" i="29"/>
  <c r="G21" i="29"/>
  <c r="W23" i="29"/>
  <c r="U23" i="29"/>
  <c r="T23" i="29"/>
  <c r="H20" i="29"/>
  <c r="F20" i="29"/>
  <c r="E20" i="29"/>
  <c r="V21" i="29"/>
  <c r="G18" i="29"/>
  <c r="W20" i="29"/>
  <c r="U20" i="29"/>
  <c r="T20" i="29"/>
  <c r="G17" i="29"/>
  <c r="J17" i="29" s="1"/>
  <c r="V19" i="29"/>
  <c r="H16" i="29"/>
  <c r="F16" i="29"/>
  <c r="E16" i="29"/>
  <c r="W18" i="29"/>
  <c r="U18" i="29"/>
  <c r="T18" i="29"/>
  <c r="G15" i="29"/>
  <c r="V17" i="29"/>
  <c r="G14" i="29"/>
  <c r="J14" i="29" s="1"/>
  <c r="W16" i="29"/>
  <c r="U16" i="29"/>
  <c r="T16" i="29"/>
  <c r="V15" i="29"/>
  <c r="G13" i="29"/>
  <c r="W14" i="29"/>
  <c r="U14" i="29"/>
  <c r="T14" i="29"/>
  <c r="V13" i="29"/>
  <c r="G12" i="29"/>
  <c r="V12" i="29"/>
  <c r="Y12" i="29" s="1"/>
  <c r="G11" i="29"/>
  <c r="W11" i="29"/>
  <c r="U11" i="29"/>
  <c r="T11" i="29"/>
  <c r="G10" i="29"/>
  <c r="V10" i="29"/>
  <c r="H9" i="29"/>
  <c r="F9" i="29"/>
  <c r="E9" i="29"/>
  <c r="W9" i="29"/>
  <c r="U9" i="29"/>
  <c r="T9" i="29"/>
  <c r="V8" i="29"/>
  <c r="G8" i="29"/>
  <c r="W7" i="29"/>
  <c r="U7" i="29"/>
  <c r="T7" i="29"/>
  <c r="G7" i="29"/>
  <c r="V6" i="29"/>
  <c r="G6" i="29"/>
  <c r="W5" i="29"/>
  <c r="U5" i="29"/>
  <c r="T5" i="29"/>
  <c r="H5" i="29"/>
  <c r="F5" i="29"/>
  <c r="E5" i="29"/>
  <c r="H50" i="28"/>
  <c r="I49" i="28"/>
  <c r="G49" i="28"/>
  <c r="F49" i="28"/>
  <c r="H48" i="28"/>
  <c r="K48" i="28" s="1"/>
  <c r="H47" i="28"/>
  <c r="H45" i="28" s="1"/>
  <c r="K45" i="28" s="1"/>
  <c r="I45" i="28"/>
  <c r="G45" i="28"/>
  <c r="F45" i="28"/>
  <c r="H39" i="28"/>
  <c r="I38" i="28"/>
  <c r="G38" i="28"/>
  <c r="F38" i="28"/>
  <c r="H35" i="28"/>
  <c r="H34" i="28"/>
  <c r="H33" i="28"/>
  <c r="H32" i="28"/>
  <c r="H31" i="28"/>
  <c r="H30" i="28"/>
  <c r="H29" i="28"/>
  <c r="H28" i="28"/>
  <c r="H27" i="28"/>
  <c r="H26" i="28"/>
  <c r="H25" i="28"/>
  <c r="I24" i="28"/>
  <c r="F24" i="28"/>
  <c r="H22" i="28"/>
  <c r="J22" i="28" s="1"/>
  <c r="H21" i="28"/>
  <c r="J21" i="28" s="1"/>
  <c r="I20" i="28"/>
  <c r="G20" i="28"/>
  <c r="F20" i="28"/>
  <c r="H18" i="28"/>
  <c r="F10" i="28"/>
  <c r="H16" i="28"/>
  <c r="J16" i="28" s="1"/>
  <c r="H15" i="28"/>
  <c r="H14" i="28"/>
  <c r="J14" i="28" s="1"/>
  <c r="H13" i="28"/>
  <c r="H12" i="28"/>
  <c r="H11" i="28"/>
  <c r="I10" i="28"/>
  <c r="G10" i="28"/>
  <c r="J8" i="28"/>
  <c r="H6" i="28"/>
  <c r="I5" i="28"/>
  <c r="G5" i="28"/>
  <c r="G23" i="28" s="1"/>
  <c r="F5" i="28"/>
  <c r="H40" i="29" l="1"/>
  <c r="N40" i="29" s="1"/>
  <c r="J48" i="28"/>
  <c r="J47" i="28"/>
  <c r="K47" i="28"/>
  <c r="J35" i="28"/>
  <c r="K35" i="28"/>
  <c r="K39" i="28"/>
  <c r="H38" i="28"/>
  <c r="K38" i="28" s="1"/>
  <c r="J39" i="28"/>
  <c r="J34" i="28"/>
  <c r="K34" i="28"/>
  <c r="J33" i="28"/>
  <c r="K33" i="28"/>
  <c r="J18" i="28"/>
  <c r="K18" i="28"/>
  <c r="J15" i="28"/>
  <c r="K15" i="28"/>
  <c r="J13" i="28"/>
  <c r="K13" i="28"/>
  <c r="J6" i="28"/>
  <c r="K6" i="28"/>
  <c r="I51" i="28"/>
  <c r="I23" i="28"/>
  <c r="X29" i="29"/>
  <c r="X28" i="29" s="1"/>
  <c r="Y29" i="29"/>
  <c r="I12" i="29"/>
  <c r="J12" i="29"/>
  <c r="I15" i="29"/>
  <c r="J15" i="29"/>
  <c r="I18" i="29"/>
  <c r="J18" i="29"/>
  <c r="I21" i="29"/>
  <c r="J21" i="29"/>
  <c r="X27" i="29"/>
  <c r="X26" i="29" s="1"/>
  <c r="Y27" i="29"/>
  <c r="X33" i="29"/>
  <c r="X32" i="29" s="1"/>
  <c r="Y33" i="29"/>
  <c r="X43" i="29"/>
  <c r="Y43" i="29"/>
  <c r="I6" i="29"/>
  <c r="J6" i="29"/>
  <c r="X19" i="29"/>
  <c r="X18" i="29" s="1"/>
  <c r="Y19" i="29"/>
  <c r="X25" i="29"/>
  <c r="Y25" i="29"/>
  <c r="X31" i="29"/>
  <c r="X30" i="29" s="1"/>
  <c r="Y31" i="29"/>
  <c r="I8" i="29"/>
  <c r="J8" i="29"/>
  <c r="X10" i="29"/>
  <c r="X9" i="29" s="1"/>
  <c r="Y10" i="29"/>
  <c r="X13" i="29"/>
  <c r="Y13" i="29"/>
  <c r="I13" i="29"/>
  <c r="J13" i="29"/>
  <c r="X21" i="29"/>
  <c r="X20" i="29" s="1"/>
  <c r="Y21" i="29"/>
  <c r="X24" i="29"/>
  <c r="Y24" i="29"/>
  <c r="I32" i="29"/>
  <c r="J32" i="29"/>
  <c r="I39" i="29"/>
  <c r="I38" i="29" s="1"/>
  <c r="J39" i="29"/>
  <c r="X8" i="29"/>
  <c r="X7" i="29" s="1"/>
  <c r="Y8" i="29"/>
  <c r="I10" i="29"/>
  <c r="J10" i="29"/>
  <c r="V14" i="29"/>
  <c r="Y14" i="29" s="1"/>
  <c r="Y15" i="29"/>
  <c r="I22" i="29"/>
  <c r="J22" i="29"/>
  <c r="I29" i="29"/>
  <c r="J29" i="29"/>
  <c r="I30" i="29"/>
  <c r="J30" i="29"/>
  <c r="I33" i="29"/>
  <c r="J33" i="29"/>
  <c r="X37" i="29"/>
  <c r="Y37" i="29"/>
  <c r="I37" i="29"/>
  <c r="J37" i="29"/>
  <c r="J31" i="28"/>
  <c r="K31" i="28"/>
  <c r="I25" i="29"/>
  <c r="J25" i="29"/>
  <c r="G20" i="29"/>
  <c r="J20" i="29" s="1"/>
  <c r="X17" i="29"/>
  <c r="X16" i="29" s="1"/>
  <c r="Y17" i="29"/>
  <c r="X6" i="29"/>
  <c r="X5" i="29" s="1"/>
  <c r="Y6" i="29"/>
  <c r="I26" i="29"/>
  <c r="J26" i="29"/>
  <c r="I24" i="29"/>
  <c r="J24" i="29"/>
  <c r="I23" i="29"/>
  <c r="J23" i="29"/>
  <c r="I11" i="29"/>
  <c r="J11" i="29"/>
  <c r="J30" i="28"/>
  <c r="K30" i="28"/>
  <c r="J29" i="28"/>
  <c r="K29" i="28"/>
  <c r="J28" i="28"/>
  <c r="K28" i="28"/>
  <c r="J27" i="28"/>
  <c r="K27" i="28"/>
  <c r="J26" i="28"/>
  <c r="K26" i="28"/>
  <c r="J25" i="28"/>
  <c r="K25" i="28"/>
  <c r="J12" i="28"/>
  <c r="K12" i="28"/>
  <c r="I28" i="29"/>
  <c r="J28" i="29"/>
  <c r="I7" i="29"/>
  <c r="J7" i="29"/>
  <c r="J32" i="28"/>
  <c r="K32" i="28"/>
  <c r="J7" i="28"/>
  <c r="K7" i="28"/>
  <c r="F51" i="28"/>
  <c r="J20" i="28"/>
  <c r="G38" i="29"/>
  <c r="J38" i="29" s="1"/>
  <c r="V32" i="29"/>
  <c r="Y32" i="29" s="1"/>
  <c r="F19" i="29"/>
  <c r="V20" i="29"/>
  <c r="Y20" i="29" s="1"/>
  <c r="F40" i="29"/>
  <c r="V28" i="29"/>
  <c r="Y28" i="29" s="1"/>
  <c r="G16" i="29"/>
  <c r="J16" i="29" s="1"/>
  <c r="V30" i="29"/>
  <c r="Y30" i="29" s="1"/>
  <c r="V9" i="29"/>
  <c r="Y9" i="29" s="1"/>
  <c r="T34" i="29"/>
  <c r="E19" i="29"/>
  <c r="E40" i="29"/>
  <c r="U34" i="29"/>
  <c r="V18" i="29"/>
  <c r="Y18" i="29" s="1"/>
  <c r="V26" i="29"/>
  <c r="Y26" i="29" s="1"/>
  <c r="G35" i="29"/>
  <c r="U22" i="29"/>
  <c r="V7" i="29"/>
  <c r="Y7" i="29" s="1"/>
  <c r="X15" i="29"/>
  <c r="X14" i="29" s="1"/>
  <c r="V16" i="29"/>
  <c r="Y16" i="29" s="1"/>
  <c r="V23" i="29"/>
  <c r="Y23" i="29" s="1"/>
  <c r="I36" i="29"/>
  <c r="V11" i="29"/>
  <c r="Y11" i="29" s="1"/>
  <c r="T22" i="29"/>
  <c r="G5" i="29"/>
  <c r="J5" i="29" s="1"/>
  <c r="V5" i="29"/>
  <c r="H19" i="29"/>
  <c r="W22" i="29"/>
  <c r="G9" i="29"/>
  <c r="J9" i="29" s="1"/>
  <c r="H5" i="28"/>
  <c r="K5" i="28" s="1"/>
  <c r="J45" i="28"/>
  <c r="J38" i="28"/>
  <c r="F23" i="28"/>
  <c r="H17" i="28"/>
  <c r="H24" i="28"/>
  <c r="X12" i="29"/>
  <c r="I14" i="29"/>
  <c r="I17" i="29"/>
  <c r="I27" i="29"/>
  <c r="G34" i="29"/>
  <c r="J34" i="29" s="1"/>
  <c r="H20" i="28"/>
  <c r="H49" i="28"/>
  <c r="I5" i="29" l="1"/>
  <c r="I35" i="29"/>
  <c r="X23" i="29"/>
  <c r="X34" i="29" s="1"/>
  <c r="I16" i="29"/>
  <c r="J5" i="28"/>
  <c r="X11" i="29"/>
  <c r="Y5" i="29"/>
  <c r="V22" i="29"/>
  <c r="Y22" i="29" s="1"/>
  <c r="I52" i="28"/>
  <c r="I9" i="29"/>
  <c r="J35" i="29"/>
  <c r="I20" i="29"/>
  <c r="J24" i="28"/>
  <c r="J51" i="28" s="1"/>
  <c r="J17" i="28"/>
  <c r="J10" i="28" s="1"/>
  <c r="K17" i="28"/>
  <c r="K51" i="28"/>
  <c r="K24" i="28"/>
  <c r="U35" i="29"/>
  <c r="F41" i="29"/>
  <c r="F52" i="28"/>
  <c r="G19" i="29"/>
  <c r="J19" i="29" s="1"/>
  <c r="H41" i="29"/>
  <c r="N41" i="29" s="1"/>
  <c r="E41" i="29"/>
  <c r="T35" i="29"/>
  <c r="X22" i="29"/>
  <c r="W35" i="29"/>
  <c r="AC35" i="29" s="1"/>
  <c r="V34" i="29"/>
  <c r="Y34" i="29" s="1"/>
  <c r="H10" i="28"/>
  <c r="I34" i="29"/>
  <c r="I31" i="29" s="1"/>
  <c r="G31" i="29"/>
  <c r="J31" i="29" s="1"/>
  <c r="I19" i="29" l="1"/>
  <c r="U38" i="29"/>
  <c r="V38" i="29" s="1"/>
  <c r="J23" i="28"/>
  <c r="I54" i="28"/>
  <c r="G40" i="29"/>
  <c r="K23" i="28"/>
  <c r="K10" i="28"/>
  <c r="V35" i="29"/>
  <c r="Y35" i="29" s="1"/>
  <c r="U45" i="29" l="1"/>
  <c r="V45" i="29"/>
  <c r="X45" i="29" s="1"/>
  <c r="X38" i="29"/>
  <c r="J52" i="28"/>
  <c r="X35" i="29"/>
  <c r="I40" i="29"/>
  <c r="J40" i="29"/>
  <c r="G41" i="29"/>
  <c r="Y45" i="29" l="1"/>
  <c r="K53" i="28"/>
  <c r="J53" i="28"/>
  <c r="H54" i="28"/>
  <c r="K54" i="28" s="1"/>
  <c r="K52" i="28"/>
  <c r="I41" i="29"/>
  <c r="J41" i="29"/>
  <c r="J54" i="28" l="1"/>
  <c r="I33" i="1" l="1"/>
  <c r="J32" i="1" l="1"/>
  <c r="J33" i="1"/>
</calcChain>
</file>

<file path=xl/sharedStrings.xml><?xml version="1.0" encoding="utf-8"?>
<sst xmlns="http://schemas.openxmlformats.org/spreadsheetml/2006/main" count="274" uniqueCount="175">
  <si>
    <t>担当課係名</t>
    <rPh sb="0" eb="1">
      <t>タン</t>
    </rPh>
    <rPh sb="1" eb="2">
      <t>トウ</t>
    </rPh>
    <rPh sb="2" eb="3">
      <t>カ</t>
    </rPh>
    <rPh sb="3" eb="4">
      <t>カカリ</t>
    </rPh>
    <rPh sb="4" eb="5">
      <t>メイ</t>
    </rPh>
    <phoneticPr fontId="5"/>
  </si>
  <si>
    <t>予　　　　　算　　　　　の　　　　　内　　　　　容</t>
    <rPh sb="0" eb="1">
      <t>ヨ</t>
    </rPh>
    <rPh sb="6" eb="7">
      <t>ザン</t>
    </rPh>
    <rPh sb="18" eb="19">
      <t>ナイ</t>
    </rPh>
    <rPh sb="24" eb="25">
      <t>カタチ</t>
    </rPh>
    <phoneticPr fontId="5"/>
  </si>
  <si>
    <t>要　　　求　　　内　　　容</t>
    <rPh sb="0" eb="1">
      <t>ヨウ</t>
    </rPh>
    <rPh sb="4" eb="5">
      <t>モトム</t>
    </rPh>
    <rPh sb="8" eb="9">
      <t>ナイ</t>
    </rPh>
    <rPh sb="12" eb="13">
      <t>カタチ</t>
    </rPh>
    <phoneticPr fontId="5"/>
  </si>
  <si>
    <t>概　　　　　要</t>
    <rPh sb="0" eb="1">
      <t>オオムネ</t>
    </rPh>
    <rPh sb="6" eb="7">
      <t>ヨウ</t>
    </rPh>
    <phoneticPr fontId="5"/>
  </si>
  <si>
    <t>手数料</t>
    <rPh sb="0" eb="3">
      <t>テスウリョウ</t>
    </rPh>
    <phoneticPr fontId="5"/>
  </si>
  <si>
    <t>科目(節)</t>
    <rPh sb="0" eb="2">
      <t>カモク</t>
    </rPh>
    <rPh sb="3" eb="4">
      <t>セツ</t>
    </rPh>
    <phoneticPr fontId="5"/>
  </si>
  <si>
    <t>給料</t>
    <rPh sb="0" eb="2">
      <t>キュウリョウ</t>
    </rPh>
    <phoneticPr fontId="5"/>
  </si>
  <si>
    <t>手当</t>
    <rPh sb="0" eb="2">
      <t>テアテ</t>
    </rPh>
    <phoneticPr fontId="5"/>
  </si>
  <si>
    <t>経営管理課
総務係</t>
    <rPh sb="0" eb="2">
      <t>ケイエイ</t>
    </rPh>
    <rPh sb="2" eb="4">
      <t>カンリ</t>
    </rPh>
    <rPh sb="4" eb="5">
      <t>カ</t>
    </rPh>
    <rPh sb="6" eb="8">
      <t>ソウム</t>
    </rPh>
    <rPh sb="8" eb="9">
      <t>カカリ</t>
    </rPh>
    <phoneticPr fontId="5"/>
  </si>
  <si>
    <t>賞与引当金繰入額</t>
    <rPh sb="0" eb="2">
      <t>ショウヨ</t>
    </rPh>
    <rPh sb="2" eb="4">
      <t>ヒキアテ</t>
    </rPh>
    <rPh sb="4" eb="5">
      <t>キン</t>
    </rPh>
    <rPh sb="5" eb="7">
      <t>クリイレ</t>
    </rPh>
    <rPh sb="7" eb="8">
      <t>ガク</t>
    </rPh>
    <phoneticPr fontId="5"/>
  </si>
  <si>
    <t>法定福利費</t>
    <rPh sb="0" eb="4">
      <t>ホウテイフクリ</t>
    </rPh>
    <rPh sb="4" eb="5">
      <t>ヒ</t>
    </rPh>
    <phoneticPr fontId="5"/>
  </si>
  <si>
    <t>法定福利引当金繰入額</t>
    <rPh sb="0" eb="4">
      <t>ホウテイフクリ</t>
    </rPh>
    <rPh sb="4" eb="6">
      <t>ヒキアテ</t>
    </rPh>
    <rPh sb="6" eb="7">
      <t>キン</t>
    </rPh>
    <rPh sb="7" eb="9">
      <t>クリイレ</t>
    </rPh>
    <rPh sb="9" eb="10">
      <t>ガク</t>
    </rPh>
    <phoneticPr fontId="5"/>
  </si>
  <si>
    <t>旅費</t>
    <rPh sb="0" eb="2">
      <t>リョヒ</t>
    </rPh>
    <phoneticPr fontId="5"/>
  </si>
  <si>
    <t>備消品費</t>
    <rPh sb="0" eb="3">
      <t>ビショウヒン</t>
    </rPh>
    <phoneticPr fontId="5"/>
  </si>
  <si>
    <t>燃料費</t>
    <rPh sb="0" eb="2">
      <t>ネンリョウ</t>
    </rPh>
    <rPh sb="2" eb="3">
      <t>ヒ</t>
    </rPh>
    <phoneticPr fontId="5"/>
  </si>
  <si>
    <t>経営管理課
総務係</t>
    <phoneticPr fontId="5"/>
  </si>
  <si>
    <t>委託料</t>
    <rPh sb="0" eb="3">
      <t>イタクリョウ</t>
    </rPh>
    <phoneticPr fontId="5"/>
  </si>
  <si>
    <t>賃借料</t>
    <rPh sb="0" eb="3">
      <t>チンシャクリョウ</t>
    </rPh>
    <phoneticPr fontId="5"/>
  </si>
  <si>
    <t>修繕費</t>
    <rPh sb="0" eb="3">
      <t>シュウゼンヒ</t>
    </rPh>
    <phoneticPr fontId="5"/>
  </si>
  <si>
    <t>動力費</t>
    <rPh sb="0" eb="3">
      <t>ドウリョクヒ</t>
    </rPh>
    <phoneticPr fontId="5"/>
  </si>
  <si>
    <t>負担金</t>
    <rPh sb="0" eb="3">
      <t>フタンキン</t>
    </rPh>
    <phoneticPr fontId="5"/>
  </si>
  <si>
    <t>保険料</t>
    <rPh sb="0" eb="3">
      <t>ホケンリョウ</t>
    </rPh>
    <phoneticPr fontId="5"/>
  </si>
  <si>
    <t>経営管理課
総務係</t>
    <phoneticPr fontId="5"/>
  </si>
  <si>
    <t>材料費</t>
    <rPh sb="0" eb="3">
      <t>ザイリョウヒ</t>
    </rPh>
    <phoneticPr fontId="5"/>
  </si>
  <si>
    <t>【管渠費】</t>
    <rPh sb="1" eb="3">
      <t>カンキョ</t>
    </rPh>
    <rPh sb="3" eb="4">
      <t>ヒ</t>
    </rPh>
    <rPh sb="4" eb="5">
      <t>ショウヒ</t>
    </rPh>
    <phoneticPr fontId="5"/>
  </si>
  <si>
    <t>下水道整備課
下水道維持係</t>
    <rPh sb="0" eb="3">
      <t>ゲスイドウ</t>
    </rPh>
    <rPh sb="3" eb="5">
      <t>セイビ</t>
    </rPh>
    <rPh sb="5" eb="6">
      <t>カ</t>
    </rPh>
    <rPh sb="7" eb="10">
      <t>ゲスイドウ</t>
    </rPh>
    <rPh sb="10" eb="12">
      <t>イジ</t>
    </rPh>
    <rPh sb="12" eb="13">
      <t>カカリ</t>
    </rPh>
    <phoneticPr fontId="5"/>
  </si>
  <si>
    <t>備消品費</t>
    <rPh sb="0" eb="3">
      <t>ビショウヒン</t>
    </rPh>
    <rPh sb="3" eb="4">
      <t>ヒ</t>
    </rPh>
    <phoneticPr fontId="5"/>
  </si>
  <si>
    <t>下水道整備課
下水道維持係</t>
    <phoneticPr fontId="5"/>
  </si>
  <si>
    <t>確認</t>
    <rPh sb="0" eb="2">
      <t>カクニン</t>
    </rPh>
    <phoneticPr fontId="5"/>
  </si>
  <si>
    <t>下水道整備課
下水道工事係</t>
    <rPh sb="0" eb="3">
      <t>ゲスイドウ</t>
    </rPh>
    <rPh sb="3" eb="5">
      <t>セイビ</t>
    </rPh>
    <rPh sb="5" eb="6">
      <t>カ</t>
    </rPh>
    <rPh sb="7" eb="10">
      <t>ゲスイドウ</t>
    </rPh>
    <rPh sb="10" eb="12">
      <t>コウジ</t>
    </rPh>
    <rPh sb="12" eb="13">
      <t>カカリ</t>
    </rPh>
    <phoneticPr fontId="5"/>
  </si>
  <si>
    <t>下水道整備課
下水道維持係</t>
    <phoneticPr fontId="5"/>
  </si>
  <si>
    <t>下水道整備課
下水道維持係</t>
    <phoneticPr fontId="5"/>
  </si>
  <si>
    <t>職員数　4名（前年度と同じ）</t>
    <rPh sb="0" eb="3">
      <t>ショクインスウ</t>
    </rPh>
    <rPh sb="5" eb="6">
      <t>ナ</t>
    </rPh>
    <rPh sb="7" eb="10">
      <t>ゼンネンド</t>
    </rPh>
    <rPh sb="11" eb="12">
      <t>オナ</t>
    </rPh>
    <phoneticPr fontId="5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</si>
  <si>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5"/>
  </si>
  <si>
    <t>過年度損益修正損</t>
    <rPh sb="0" eb="3">
      <t>カネンド</t>
    </rPh>
    <rPh sb="3" eb="5">
      <t>ソンエキ</t>
    </rPh>
    <rPh sb="5" eb="7">
      <t>シュウセイ</t>
    </rPh>
    <rPh sb="7" eb="8">
      <t>ソン</t>
    </rPh>
    <phoneticPr fontId="5"/>
  </si>
  <si>
    <t>予備費</t>
    <rPh sb="0" eb="3">
      <t>ヨビヒ</t>
    </rPh>
    <phoneticPr fontId="5"/>
  </si>
  <si>
    <t>雑収益</t>
    <rPh sb="0" eb="1">
      <t>ザツ</t>
    </rPh>
    <rPh sb="1" eb="3">
      <t>シュウエキ</t>
    </rPh>
    <phoneticPr fontId="5"/>
  </si>
  <si>
    <t>過年度損益修正益</t>
    <rPh sb="0" eb="3">
      <t>カネンド</t>
    </rPh>
    <rPh sb="3" eb="5">
      <t>ソンエキ</t>
    </rPh>
    <rPh sb="5" eb="7">
      <t>シュウセイ</t>
    </rPh>
    <rPh sb="7" eb="8">
      <t>エキ</t>
    </rPh>
    <phoneticPr fontId="5"/>
  </si>
  <si>
    <t>（賃借料）　車両リース料 364千円、高速道路通行料　3千円</t>
    <rPh sb="1" eb="4">
      <t>チンシャクリョウ</t>
    </rPh>
    <rPh sb="16" eb="17">
      <t>チ</t>
    </rPh>
    <rPh sb="17" eb="18">
      <t>エン</t>
    </rPh>
    <rPh sb="19" eb="21">
      <t>コウソク</t>
    </rPh>
    <rPh sb="21" eb="23">
      <t>ドウロ</t>
    </rPh>
    <rPh sb="23" eb="26">
      <t>ツウコウリョウ</t>
    </rPh>
    <rPh sb="28" eb="30">
      <t>センエン</t>
    </rPh>
    <phoneticPr fontId="5"/>
  </si>
  <si>
    <t xml:space="preserve">（手数料）　車両洗車代　3千円
</t>
    <rPh sb="1" eb="4">
      <t>テスウリョウ</t>
    </rPh>
    <rPh sb="6" eb="8">
      <t>シャリョウ</t>
    </rPh>
    <rPh sb="8" eb="10">
      <t>センシャ</t>
    </rPh>
    <rPh sb="10" eb="11">
      <t>ダイ</t>
    </rPh>
    <rPh sb="13" eb="15">
      <t>センエン</t>
    </rPh>
    <phoneticPr fontId="5"/>
  </si>
  <si>
    <t>【燃料費】
過去３年分の支出実績額を基に予算計上額の見直しをしたため増額。</t>
    <rPh sb="1" eb="3">
      <t>ネンリョウ</t>
    </rPh>
    <rPh sb="3" eb="4">
      <t>ヒ</t>
    </rPh>
    <rPh sb="6" eb="8">
      <t>カコ</t>
    </rPh>
    <rPh sb="9" eb="11">
      <t>ネンブン</t>
    </rPh>
    <rPh sb="34" eb="36">
      <t>ゾウガク</t>
    </rPh>
    <phoneticPr fontId="5"/>
  </si>
  <si>
    <t>区　　　分</t>
    <rPh sb="0" eb="5">
      <t>クブン</t>
    </rPh>
    <phoneticPr fontId="5"/>
  </si>
  <si>
    <t>（公　共）</t>
    <rPh sb="1" eb="4">
      <t>コウキョウ</t>
    </rPh>
    <phoneticPr fontId="5"/>
  </si>
  <si>
    <t>（個別排）</t>
    <rPh sb="1" eb="4">
      <t>コベツハイスイ</t>
    </rPh>
    <phoneticPr fontId="5"/>
  </si>
  <si>
    <t>R3予算額</t>
    <rPh sb="2" eb="5">
      <t>ヨサンガク</t>
    </rPh>
    <phoneticPr fontId="5"/>
  </si>
  <si>
    <t>収入</t>
    <rPh sb="0" eb="2">
      <t>シュウニュウ</t>
    </rPh>
    <phoneticPr fontId="5"/>
  </si>
  <si>
    <t>営業収益</t>
    <rPh sb="0" eb="2">
      <t>エイギョウ</t>
    </rPh>
    <rPh sb="2" eb="4">
      <t>シュウエキ</t>
    </rPh>
    <phoneticPr fontId="5"/>
  </si>
  <si>
    <t>下水道使用料</t>
    <rPh sb="0" eb="3">
      <t>ゲスイドウ</t>
    </rPh>
    <rPh sb="3" eb="6">
      <t>シヨウリョウ</t>
    </rPh>
    <phoneticPr fontId="5"/>
  </si>
  <si>
    <t>他会計負担金</t>
    <rPh sb="0" eb="3">
      <t>タカイケイ</t>
    </rPh>
    <rPh sb="3" eb="6">
      <t>フタンキン</t>
    </rPh>
    <phoneticPr fontId="5"/>
  </si>
  <si>
    <t>その他営業収益</t>
    <rPh sb="0" eb="3">
      <t>ソノタ</t>
    </rPh>
    <rPh sb="3" eb="5">
      <t>エイギョウ</t>
    </rPh>
    <rPh sb="5" eb="7">
      <t>シュウエキ</t>
    </rPh>
    <phoneticPr fontId="5"/>
  </si>
  <si>
    <t>営業外収益</t>
    <rPh sb="0" eb="3">
      <t>エイギョウガイ</t>
    </rPh>
    <rPh sb="3" eb="5">
      <t>シュウエキ</t>
    </rPh>
    <phoneticPr fontId="5"/>
  </si>
  <si>
    <t>受取利息及び配当金</t>
    <rPh sb="0" eb="2">
      <t>ウケトリ</t>
    </rPh>
    <rPh sb="2" eb="4">
      <t>リソク</t>
    </rPh>
    <rPh sb="4" eb="5">
      <t>オヨ</t>
    </rPh>
    <rPh sb="6" eb="9">
      <t>ハイトウキン</t>
    </rPh>
    <phoneticPr fontId="5"/>
  </si>
  <si>
    <t>他会計補助金</t>
    <rPh sb="0" eb="3">
      <t>タカイケイ</t>
    </rPh>
    <rPh sb="3" eb="6">
      <t>ホジョキン</t>
    </rPh>
    <phoneticPr fontId="5"/>
  </si>
  <si>
    <t>国庫補助金</t>
    <rPh sb="0" eb="2">
      <t>コッコ</t>
    </rPh>
    <rPh sb="2" eb="5">
      <t>ホジョキン</t>
    </rPh>
    <phoneticPr fontId="5"/>
  </si>
  <si>
    <t>道補助金</t>
    <rPh sb="0" eb="1">
      <t>ドウ</t>
    </rPh>
    <rPh sb="1" eb="4">
      <t>ホジョキン</t>
    </rPh>
    <phoneticPr fontId="5"/>
  </si>
  <si>
    <t>消費税及び地方消費税還付金</t>
    <rPh sb="0" eb="3">
      <t>ショウヒゼイ</t>
    </rPh>
    <rPh sb="3" eb="4">
      <t>オヨ</t>
    </rPh>
    <rPh sb="5" eb="7">
      <t>チホウ</t>
    </rPh>
    <rPh sb="7" eb="10">
      <t>ショウヒゼイ</t>
    </rPh>
    <rPh sb="10" eb="13">
      <t>カンプキン</t>
    </rPh>
    <phoneticPr fontId="5"/>
  </si>
  <si>
    <t>特別利益</t>
    <rPh sb="0" eb="2">
      <t>トクベツ</t>
    </rPh>
    <rPh sb="2" eb="4">
      <t>リエキ</t>
    </rPh>
    <phoneticPr fontId="5"/>
  </si>
  <si>
    <t>固定資産売却益</t>
    <rPh sb="0" eb="4">
      <t>コテイシサン</t>
    </rPh>
    <rPh sb="4" eb="6">
      <t>バイキャク</t>
    </rPh>
    <rPh sb="6" eb="7">
      <t>シュウエキ</t>
    </rPh>
    <phoneticPr fontId="5"/>
  </si>
  <si>
    <t>計</t>
  </si>
  <si>
    <t>支出</t>
    <rPh sb="0" eb="2">
      <t>シシュツ</t>
    </rPh>
    <phoneticPr fontId="5"/>
  </si>
  <si>
    <t>営業費用</t>
    <rPh sb="0" eb="2">
      <t>エイギョウ</t>
    </rPh>
    <rPh sb="2" eb="4">
      <t>ヒヨウ</t>
    </rPh>
    <phoneticPr fontId="5"/>
  </si>
  <si>
    <t>管渠費</t>
    <rPh sb="0" eb="2">
      <t>カンキョ</t>
    </rPh>
    <rPh sb="2" eb="3">
      <t>ヒ</t>
    </rPh>
    <phoneticPr fontId="5"/>
  </si>
  <si>
    <t>ポンプ場費</t>
    <rPh sb="0" eb="4">
      <t>ポンプジョウ</t>
    </rPh>
    <rPh sb="4" eb="5">
      <t>ヒ</t>
    </rPh>
    <phoneticPr fontId="5"/>
  </si>
  <si>
    <t>浄化センター費</t>
    <rPh sb="0" eb="2">
      <t>ジョウカ</t>
    </rPh>
    <rPh sb="2" eb="7">
      <t>センターヒ</t>
    </rPh>
    <phoneticPr fontId="5"/>
  </si>
  <si>
    <t>スラッジセンター費</t>
    <rPh sb="8" eb="9">
      <t>ヒ</t>
    </rPh>
    <phoneticPr fontId="5"/>
  </si>
  <si>
    <t>個別排水処理施設費</t>
    <rPh sb="0" eb="4">
      <t>コベツハイスイ</t>
    </rPh>
    <rPh sb="4" eb="8">
      <t>ショリシセツ</t>
    </rPh>
    <rPh sb="8" eb="9">
      <t>ヒ</t>
    </rPh>
    <phoneticPr fontId="5"/>
  </si>
  <si>
    <t>排水設備管理費</t>
    <rPh sb="0" eb="7">
      <t>ハイスイセツビカンリヒ</t>
    </rPh>
    <phoneticPr fontId="5"/>
  </si>
  <si>
    <t>業務費</t>
    <rPh sb="0" eb="3">
      <t>ギョウムヒ</t>
    </rPh>
    <phoneticPr fontId="5"/>
  </si>
  <si>
    <t>総係費</t>
    <rPh sb="0" eb="2">
      <t>ソウガカリ</t>
    </rPh>
    <rPh sb="2" eb="3">
      <t>ヒ</t>
    </rPh>
    <phoneticPr fontId="5"/>
  </si>
  <si>
    <t>減価償却費</t>
    <rPh sb="0" eb="2">
      <t>ゲンカ</t>
    </rPh>
    <rPh sb="2" eb="5">
      <t>ショウキャクヒ</t>
    </rPh>
    <phoneticPr fontId="5"/>
  </si>
  <si>
    <t>資産減耗費</t>
    <rPh sb="0" eb="2">
      <t>シサン</t>
    </rPh>
    <rPh sb="2" eb="5">
      <t>ゲンモウヒ</t>
    </rPh>
    <phoneticPr fontId="5"/>
  </si>
  <si>
    <t>その他営業費用</t>
    <rPh sb="0" eb="3">
      <t>ソノタ</t>
    </rPh>
    <rPh sb="3" eb="5">
      <t>エイギョウ</t>
    </rPh>
    <rPh sb="5" eb="7">
      <t>ヒヨウ</t>
    </rPh>
    <phoneticPr fontId="5"/>
  </si>
  <si>
    <t>営業外費用</t>
    <rPh sb="0" eb="3">
      <t>エイギョウガイ</t>
    </rPh>
    <rPh sb="3" eb="5">
      <t>ヒヨウ</t>
    </rPh>
    <phoneticPr fontId="5"/>
  </si>
  <si>
    <t>支払利息</t>
    <rPh sb="0" eb="2">
      <t>シハライ</t>
    </rPh>
    <rPh sb="2" eb="4">
      <t>リソク</t>
    </rPh>
    <phoneticPr fontId="5"/>
  </si>
  <si>
    <t>雑支出（消費税計算分含む）</t>
    <rPh sb="10" eb="11">
      <t>フク</t>
    </rPh>
    <phoneticPr fontId="5"/>
  </si>
  <si>
    <t>特別損失</t>
    <rPh sb="0" eb="2">
      <t>トクベツ</t>
    </rPh>
    <rPh sb="2" eb="4">
      <t>ソンシツ</t>
    </rPh>
    <phoneticPr fontId="5"/>
  </si>
  <si>
    <t>固定資産売却損</t>
    <rPh sb="0" eb="4">
      <t>コテイシサン</t>
    </rPh>
    <rPh sb="4" eb="6">
      <t>バイキャク</t>
    </rPh>
    <rPh sb="6" eb="7">
      <t>ソン</t>
    </rPh>
    <phoneticPr fontId="5"/>
  </si>
  <si>
    <t>その他特別損失</t>
    <rPh sb="2" eb="3">
      <t>タ</t>
    </rPh>
    <rPh sb="3" eb="5">
      <t>トクベツ</t>
    </rPh>
    <rPh sb="5" eb="7">
      <t>ソンシツ</t>
    </rPh>
    <phoneticPr fontId="5"/>
  </si>
  <si>
    <t>差　　引</t>
    <rPh sb="0" eb="4">
      <t>サシヒキ</t>
    </rPh>
    <phoneticPr fontId="5"/>
  </si>
  <si>
    <t>は計算式入力</t>
    <rPh sb="1" eb="3">
      <t>ケイサン</t>
    </rPh>
    <rPh sb="3" eb="4">
      <t>シキ</t>
    </rPh>
    <rPh sb="4" eb="6">
      <t>ニュウリョク</t>
    </rPh>
    <phoneticPr fontId="5"/>
  </si>
  <si>
    <t>企業債</t>
    <rPh sb="0" eb="3">
      <t>キギョウサイ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</si>
  <si>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</si>
  <si>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分担金</t>
    <rPh sb="0" eb="3">
      <t>ブンタンキン</t>
    </rPh>
    <phoneticPr fontId="5"/>
  </si>
  <si>
    <t>他会計出資金</t>
    <rPh sb="0" eb="3">
      <t>タカイケイ</t>
    </rPh>
    <rPh sb="3" eb="6">
      <t>シュッシキン</t>
    </rPh>
    <phoneticPr fontId="5"/>
  </si>
  <si>
    <t>水洗化貸付事業収入</t>
    <rPh sb="0" eb="3">
      <t>スイセンカ</t>
    </rPh>
    <rPh sb="3" eb="5">
      <t>カシツケ</t>
    </rPh>
    <rPh sb="5" eb="7">
      <t>ジギョウ</t>
    </rPh>
    <rPh sb="7" eb="9">
      <t>シュウニュウ</t>
    </rPh>
    <phoneticPr fontId="5"/>
  </si>
  <si>
    <t>貸付金収入</t>
    <rPh sb="0" eb="3">
      <t>カシツケキン</t>
    </rPh>
    <rPh sb="3" eb="5">
      <t>シュウニュウ</t>
    </rPh>
    <phoneticPr fontId="5"/>
  </si>
  <si>
    <t>固定資産売却代金</t>
    <rPh sb="0" eb="4">
      <t>コテイシサン</t>
    </rPh>
    <rPh sb="4" eb="6">
      <t>バイキャク</t>
    </rPh>
    <rPh sb="6" eb="8">
      <t>ダイキン</t>
    </rPh>
    <phoneticPr fontId="5"/>
  </si>
  <si>
    <t>建設改良費</t>
    <rPh sb="0" eb="2">
      <t>ケンセツ</t>
    </rPh>
    <rPh sb="2" eb="5">
      <t>カイリョウヒ</t>
    </rPh>
    <phoneticPr fontId="5"/>
  </si>
  <si>
    <t>公共下水道整備費</t>
    <rPh sb="0" eb="2">
      <t>コウキョウ</t>
    </rPh>
    <rPh sb="2" eb="5">
      <t>ゲスイドウ</t>
    </rPh>
    <rPh sb="5" eb="8">
      <t>セイビヒ</t>
    </rPh>
    <phoneticPr fontId="5"/>
  </si>
  <si>
    <t>個別排水処理施設整備費</t>
    <rPh sb="0" eb="4">
      <t>コベツハイスイ</t>
    </rPh>
    <rPh sb="4" eb="8">
      <t>ショリシセツ</t>
    </rPh>
    <rPh sb="8" eb="11">
      <t>セイビヒ</t>
    </rPh>
    <phoneticPr fontId="5"/>
  </si>
  <si>
    <t>資産購入費</t>
    <rPh sb="0" eb="2">
      <t>シサン</t>
    </rPh>
    <rPh sb="2" eb="5">
      <t>コウニュウヒ</t>
    </rPh>
    <phoneticPr fontId="5"/>
  </si>
  <si>
    <t>有形固定資産取得費</t>
    <rPh sb="0" eb="2">
      <t>ユウケイ</t>
    </rPh>
    <rPh sb="2" eb="6">
      <t>コテイシサン</t>
    </rPh>
    <rPh sb="6" eb="9">
      <t>シュトクヒ</t>
    </rPh>
    <phoneticPr fontId="5"/>
  </si>
  <si>
    <t>償還金</t>
    <rPh sb="0" eb="3">
      <t>ショウカンキン</t>
    </rPh>
    <phoneticPr fontId="5"/>
  </si>
  <si>
    <t>企業債償還金</t>
    <rPh sb="0" eb="3">
      <t>キギョウサイ</t>
    </rPh>
    <rPh sb="3" eb="6">
      <t>ショウカンキン</t>
    </rPh>
    <phoneticPr fontId="5"/>
  </si>
  <si>
    <t>水洗化貸付事業費</t>
    <rPh sb="0" eb="3">
      <t>スイセンカ</t>
    </rPh>
    <rPh sb="3" eb="5">
      <t>カシツケ</t>
    </rPh>
    <rPh sb="5" eb="8">
      <t>ジギョウヒ</t>
    </rPh>
    <phoneticPr fontId="5"/>
  </si>
  <si>
    <t>貸付金</t>
    <rPh sb="0" eb="3">
      <t>カシツケキン</t>
    </rPh>
    <phoneticPr fontId="5"/>
  </si>
  <si>
    <t>その他資本的支出</t>
    <rPh sb="0" eb="3">
      <t>ソノタ</t>
    </rPh>
    <rPh sb="3" eb="6">
      <t>シホンテキ</t>
    </rPh>
    <rPh sb="6" eb="8">
      <t>シシュツ</t>
    </rPh>
    <phoneticPr fontId="5"/>
  </si>
  <si>
    <t>返還金</t>
    <rPh sb="0" eb="2">
      <t>ヘンカン</t>
    </rPh>
    <rPh sb="2" eb="3">
      <t>キン</t>
    </rPh>
    <phoneticPr fontId="5"/>
  </si>
  <si>
    <t>過年度分損益勘定留保資金</t>
    <rPh sb="0" eb="3">
      <t>カネンド</t>
    </rPh>
    <rPh sb="3" eb="4">
      <t>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5"/>
  </si>
  <si>
    <t>当年度分損益勘定留保資金</t>
    <rPh sb="0" eb="3">
      <t>トウネンド</t>
    </rPh>
    <rPh sb="3" eb="4">
      <t>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5"/>
  </si>
  <si>
    <t>当年度分消費税収支調整額</t>
    <rPh sb="0" eb="3">
      <t>トウネンド</t>
    </rPh>
    <rPh sb="3" eb="4">
      <t>ブン</t>
    </rPh>
    <rPh sb="4" eb="7">
      <t>ショウヒゼイ</t>
    </rPh>
    <rPh sb="7" eb="9">
      <t>シュウシ</t>
    </rPh>
    <rPh sb="9" eb="12">
      <t>チョウセイガク</t>
    </rPh>
    <phoneticPr fontId="5"/>
  </si>
  <si>
    <t>減債積立金</t>
    <rPh sb="0" eb="2">
      <t>ゲンサイ</t>
    </rPh>
    <rPh sb="2" eb="4">
      <t>ツミタテ</t>
    </rPh>
    <rPh sb="4" eb="5">
      <t>キン</t>
    </rPh>
    <phoneticPr fontId="5"/>
  </si>
  <si>
    <t>建設改良積立金</t>
    <rPh sb="0" eb="2">
      <t>ケンセツ</t>
    </rPh>
    <rPh sb="2" eb="4">
      <t>カイリョウ</t>
    </rPh>
    <rPh sb="4" eb="6">
      <t>ツミタテ</t>
    </rPh>
    <rPh sb="6" eb="7">
      <t>キン</t>
    </rPh>
    <phoneticPr fontId="5"/>
  </si>
  <si>
    <t>－</t>
    <phoneticPr fontId="5"/>
  </si>
  <si>
    <t>－</t>
    <phoneticPr fontId="5"/>
  </si>
  <si>
    <t>収　　益　　的　　収　　支</t>
    <rPh sb="0" eb="1">
      <t>オサム</t>
    </rPh>
    <rPh sb="3" eb="4">
      <t>エキ</t>
    </rPh>
    <rPh sb="6" eb="7">
      <t>マト</t>
    </rPh>
    <rPh sb="9" eb="10">
      <t>オサム</t>
    </rPh>
    <rPh sb="12" eb="13">
      <t>シ</t>
    </rPh>
    <phoneticPr fontId="5"/>
  </si>
  <si>
    <t>資　　本　　的　　収　　支</t>
    <rPh sb="0" eb="1">
      <t>シ</t>
    </rPh>
    <rPh sb="3" eb="4">
      <t>ホン</t>
    </rPh>
    <rPh sb="6" eb="7">
      <t>マト</t>
    </rPh>
    <rPh sb="9" eb="10">
      <t>オサム</t>
    </rPh>
    <rPh sb="12" eb="13">
      <t>シ</t>
    </rPh>
    <phoneticPr fontId="5"/>
  </si>
  <si>
    <t>　補填不足額</t>
    <rPh sb="1" eb="3">
      <t>ホテン</t>
    </rPh>
    <rPh sb="3" eb="5">
      <t>フソク</t>
    </rPh>
    <rPh sb="5" eb="6">
      <t>ガク</t>
    </rPh>
    <phoneticPr fontId="5"/>
  </si>
  <si>
    <t>計</t>
    <phoneticPr fontId="5"/>
  </si>
  <si>
    <t>　　　　計</t>
    <rPh sb="4" eb="5">
      <t>ケイ</t>
    </rPh>
    <phoneticPr fontId="5"/>
  </si>
  <si>
    <t>補塡財源</t>
    <rPh sb="0" eb="1">
      <t>ホ</t>
    </rPh>
    <rPh sb="1" eb="2">
      <t>テン</t>
    </rPh>
    <rPh sb="2" eb="4">
      <t>ザイゲン</t>
    </rPh>
    <phoneticPr fontId="5"/>
  </si>
  <si>
    <t>（税込／単位：千円）</t>
  </si>
  <si>
    <t>【動力費】</t>
    <rPh sb="1" eb="3">
      <t>ドウリョク</t>
    </rPh>
    <rPh sb="3" eb="4">
      <t>ヒ</t>
    </rPh>
    <phoneticPr fontId="5"/>
  </si>
  <si>
    <t>管渠費　合計</t>
    <rPh sb="0" eb="2">
      <t>カンキョ</t>
    </rPh>
    <rPh sb="2" eb="3">
      <t>ヒ</t>
    </rPh>
    <rPh sb="4" eb="5">
      <t>ゴウ</t>
    </rPh>
    <rPh sb="5" eb="6">
      <t>ケイ</t>
    </rPh>
    <phoneticPr fontId="5"/>
  </si>
  <si>
    <t>　　当年度未処分利益剰余金</t>
    <rPh sb="2" eb="5">
      <t>トウネンド</t>
    </rPh>
    <rPh sb="5" eb="8">
      <t>ミショブン</t>
    </rPh>
    <rPh sb="8" eb="10">
      <t>リエキ</t>
    </rPh>
    <rPh sb="10" eb="13">
      <t>ジョウヨキン</t>
    </rPh>
    <phoneticPr fontId="5"/>
  </si>
  <si>
    <t>（内消費税計算分）</t>
    <rPh sb="1" eb="2">
      <t>ウチ</t>
    </rPh>
    <rPh sb="2" eb="5">
      <t>ショウヒゼイ</t>
    </rPh>
    <rPh sb="5" eb="7">
      <t>ケイサン</t>
    </rPh>
    <rPh sb="7" eb="8">
      <t>ブン</t>
    </rPh>
    <phoneticPr fontId="5"/>
  </si>
  <si>
    <t>差　　引</t>
    <rPh sb="0" eb="1">
      <t>サ</t>
    </rPh>
    <rPh sb="3" eb="4">
      <t>イン</t>
    </rPh>
    <phoneticPr fontId="5"/>
  </si>
  <si>
    <t>増減率</t>
    <rPh sb="0" eb="2">
      <t>ゾウゲン</t>
    </rPh>
    <rPh sb="2" eb="3">
      <t>リツ</t>
    </rPh>
    <phoneticPr fontId="5"/>
  </si>
  <si>
    <t>消費税及び地方消費税　※1</t>
    <rPh sb="0" eb="3">
      <t>ショウヒゼイ</t>
    </rPh>
    <rPh sb="3" eb="4">
      <t>オヨ</t>
    </rPh>
    <rPh sb="5" eb="7">
      <t>チホウ</t>
    </rPh>
    <rPh sb="7" eb="10">
      <t>ショウヒゼイ</t>
    </rPh>
    <phoneticPr fontId="5"/>
  </si>
  <si>
    <t>　　前年度繰越利益剰余金　※1</t>
    <rPh sb="2" eb="5">
      <t>ゼンネンド</t>
    </rPh>
    <rPh sb="5" eb="7">
      <t>クリコシ</t>
    </rPh>
    <rPh sb="7" eb="9">
      <t>リエキ</t>
    </rPh>
    <rPh sb="9" eb="12">
      <t>ジョウヨキン</t>
    </rPh>
    <phoneticPr fontId="5"/>
  </si>
  <si>
    <t>（単位：千円，％）</t>
    <rPh sb="0" eb="2">
      <t>タンイ</t>
    </rPh>
    <rPh sb="3" eb="5">
      <t>センエン</t>
    </rPh>
    <phoneticPr fontId="5"/>
  </si>
  <si>
    <t>長期前受金戻入</t>
    <rPh sb="0" eb="2">
      <t>チョウキ</t>
    </rPh>
    <rPh sb="2" eb="5">
      <t>マエウケキン</t>
    </rPh>
    <rPh sb="5" eb="7">
      <t>レイニュウ</t>
    </rPh>
    <phoneticPr fontId="5"/>
  </si>
  <si>
    <r>
      <t>令和</t>
    </r>
    <r>
      <rPr>
        <sz val="16"/>
        <color rgb="FFFF0000"/>
        <rFont val="ＭＳ ゴシック"/>
        <family val="3"/>
        <charset val="128"/>
      </rPr>
      <t>４</t>
    </r>
    <r>
      <rPr>
        <sz val="16"/>
        <rFont val="ＭＳ ゴシック"/>
        <family val="3"/>
        <charset val="128"/>
      </rPr>
      <t>年度　千歳市 下水道事業会計　損益計算書　（税抜）</t>
    </r>
    <rPh sb="0" eb="1">
      <t>レイ</t>
    </rPh>
    <rPh sb="1" eb="2">
      <t>ワ</t>
    </rPh>
    <rPh sb="3" eb="5">
      <t>ネンド</t>
    </rPh>
    <rPh sb="6" eb="9">
      <t>チトセシ</t>
    </rPh>
    <rPh sb="10" eb="13">
      <t>ゲスイドウ</t>
    </rPh>
    <rPh sb="13" eb="15">
      <t>ジギョウ</t>
    </rPh>
    <rPh sb="15" eb="17">
      <t>カイケイ</t>
    </rPh>
    <rPh sb="18" eb="20">
      <t>ソンエキ</t>
    </rPh>
    <rPh sb="20" eb="23">
      <t>ケイサンショ</t>
    </rPh>
    <rPh sb="25" eb="26">
      <t>ゼイ</t>
    </rPh>
    <rPh sb="26" eb="27">
      <t>ヌ</t>
    </rPh>
    <phoneticPr fontId="5"/>
  </si>
  <si>
    <r>
      <t>令和</t>
    </r>
    <r>
      <rPr>
        <sz val="16"/>
        <color rgb="FFFF0000"/>
        <rFont val="ＭＳ ゴシック"/>
        <family val="3"/>
        <charset val="128"/>
      </rPr>
      <t>４</t>
    </r>
    <r>
      <rPr>
        <sz val="16"/>
        <rFont val="ＭＳ ゴシック"/>
        <family val="3"/>
        <charset val="128"/>
      </rPr>
      <t>年度　千歳市下水道事業会計　予算集計表　（税込）</t>
    </r>
    <rPh sb="0" eb="1">
      <t>レイ</t>
    </rPh>
    <rPh sb="1" eb="2">
      <t>ワ</t>
    </rPh>
    <rPh sb="3" eb="5">
      <t>ネンド</t>
    </rPh>
    <rPh sb="6" eb="9">
      <t>チトセシ</t>
    </rPh>
    <rPh sb="9" eb="12">
      <t>ゲスイドウ</t>
    </rPh>
    <rPh sb="12" eb="14">
      <t>ジギョウ</t>
    </rPh>
    <rPh sb="14" eb="16">
      <t>カイケイ</t>
    </rPh>
    <rPh sb="17" eb="19">
      <t>ヨサン</t>
    </rPh>
    <rPh sb="19" eb="22">
      <t>シュウケイヒョウ</t>
    </rPh>
    <rPh sb="24" eb="26">
      <t>ゼイコミ</t>
    </rPh>
    <phoneticPr fontId="5"/>
  </si>
  <si>
    <t>R4予算額</t>
    <rPh sb="2" eb="5">
      <t>ヨサンガク</t>
    </rPh>
    <phoneticPr fontId="5"/>
  </si>
  <si>
    <t>R3当初予算額</t>
    <rPh sb="2" eb="4">
      <t>トウショ</t>
    </rPh>
    <rPh sb="4" eb="7">
      <t>ヨサンガク</t>
    </rPh>
    <phoneticPr fontId="15"/>
  </si>
  <si>
    <t>R4要求額</t>
    <rPh sb="2" eb="5">
      <t>ヨウキュウガク</t>
    </rPh>
    <phoneticPr fontId="5"/>
  </si>
  <si>
    <t xml:space="preserve">【負担金】
</t>
    <rPh sb="1" eb="4">
      <t>フタンキン</t>
    </rPh>
    <phoneticPr fontId="5"/>
  </si>
  <si>
    <t>【職員給与費】R3：32,713千円→R4：32,282千円（△431千円）
　　　　　</t>
    <rPh sb="1" eb="3">
      <t>ショクイン</t>
    </rPh>
    <rPh sb="3" eb="5">
      <t>キュウヨ</t>
    </rPh>
    <rPh sb="5" eb="6">
      <t>ヒ</t>
    </rPh>
    <rPh sb="28" eb="30">
      <t>センエン</t>
    </rPh>
    <rPh sb="35" eb="37">
      <t>センエン</t>
    </rPh>
    <phoneticPr fontId="5"/>
  </si>
  <si>
    <t>（備消品費）　教材費　4千円</t>
    <rPh sb="1" eb="2">
      <t>ビ</t>
    </rPh>
    <rPh sb="4" eb="5">
      <t>ヒ</t>
    </rPh>
    <rPh sb="7" eb="10">
      <t>キョウザイヒ</t>
    </rPh>
    <rPh sb="12" eb="13">
      <t>セン</t>
    </rPh>
    <rPh sb="13" eb="14">
      <t>エン</t>
    </rPh>
    <phoneticPr fontId="5"/>
  </si>
  <si>
    <t>（燃料費）　車両燃料費　221千円
　　　　　　　</t>
    <rPh sb="1" eb="3">
      <t>ネンリョウ</t>
    </rPh>
    <rPh sb="3" eb="4">
      <t>ヒ</t>
    </rPh>
    <rPh sb="15" eb="16">
      <t>セン</t>
    </rPh>
    <phoneticPr fontId="5"/>
  </si>
  <si>
    <t xml:space="preserve">【手数料】
</t>
    <rPh sb="1" eb="4">
      <t>テスウリョウ</t>
    </rPh>
    <phoneticPr fontId="5"/>
  </si>
  <si>
    <t xml:space="preserve">【賃借料】
</t>
    <rPh sb="1" eb="4">
      <t>チンシャクリョウ</t>
    </rPh>
    <phoneticPr fontId="5"/>
  </si>
  <si>
    <t>※１　R3当初予算中前年度繰越利益剰余金は、剰余金処分後の値に置き換えています。</t>
    <rPh sb="5" eb="7">
      <t>トウショ</t>
    </rPh>
    <rPh sb="7" eb="9">
      <t>ヨサン</t>
    </rPh>
    <rPh sb="9" eb="10">
      <t>チュウ</t>
    </rPh>
    <rPh sb="10" eb="13">
      <t>ゼンネンド</t>
    </rPh>
    <rPh sb="13" eb="15">
      <t>クリコシ</t>
    </rPh>
    <rPh sb="15" eb="17">
      <t>リエキ</t>
    </rPh>
    <rPh sb="17" eb="20">
      <t>ジョウヨキン</t>
    </rPh>
    <rPh sb="22" eb="25">
      <t>ジョウヨキン</t>
    </rPh>
    <rPh sb="25" eb="27">
      <t>ショブン</t>
    </rPh>
    <rPh sb="27" eb="28">
      <t>ゴ</t>
    </rPh>
    <rPh sb="29" eb="30">
      <t>アタイ</t>
    </rPh>
    <rPh sb="31" eb="32">
      <t>オ</t>
    </rPh>
    <rPh sb="33" eb="34">
      <t>カ</t>
    </rPh>
    <phoneticPr fontId="5"/>
  </si>
  <si>
    <t>Ｒ3決算見込</t>
    <rPh sb="2" eb="4">
      <t>ケッサン</t>
    </rPh>
    <rPh sb="4" eb="6">
      <t>ミコ</t>
    </rPh>
    <phoneticPr fontId="5"/>
  </si>
  <si>
    <t>R４予算額
－R3予算額</t>
    <rPh sb="2" eb="4">
      <t>ヨサン</t>
    </rPh>
    <rPh sb="4" eb="5">
      <t>ガク</t>
    </rPh>
    <rPh sb="9" eb="11">
      <t>ヨサン</t>
    </rPh>
    <rPh sb="11" eb="12">
      <t>ガク</t>
    </rPh>
    <phoneticPr fontId="15"/>
  </si>
  <si>
    <t>R3決算見込額
－R3予算額</t>
    <rPh sb="2" eb="4">
      <t>ケッサン</t>
    </rPh>
    <rPh sb="4" eb="6">
      <t>ミコ</t>
    </rPh>
    <phoneticPr fontId="5"/>
  </si>
  <si>
    <t>【旅費】
○○○○○○○○○○により増額。</t>
    <rPh sb="1" eb="3">
      <t>リョヒ</t>
    </rPh>
    <rPh sb="18" eb="20">
      <t>ゾウガク</t>
    </rPh>
    <phoneticPr fontId="5"/>
  </si>
  <si>
    <t>【備消品費】
○○○○○で使用する教材の代金。</t>
    <rPh sb="13" eb="15">
      <t>シヨウ</t>
    </rPh>
    <rPh sb="17" eb="19">
      <t>キョウザイ</t>
    </rPh>
    <rPh sb="20" eb="22">
      <t>ダイキン</t>
    </rPh>
    <phoneticPr fontId="5"/>
  </si>
  <si>
    <t>【備消品費】
在庫確保のため○○○○○と○○○○○を購入するため増額。</t>
    <rPh sb="1" eb="4">
      <t>ビショウヒン</t>
    </rPh>
    <rPh sb="4" eb="5">
      <t>ヒ</t>
    </rPh>
    <rPh sb="7" eb="9">
      <t>ザイコ</t>
    </rPh>
    <rPh sb="9" eb="11">
      <t>カクホ</t>
    </rPh>
    <rPh sb="26" eb="28">
      <t>コウニュウ</t>
    </rPh>
    <rPh sb="32" eb="34">
      <t>ゾウガク</t>
    </rPh>
    <phoneticPr fontId="5"/>
  </si>
  <si>
    <t>【旅費】
札幌で開催される研修へ参加するための旅費。○○○○○○○○○○となったため、これに係る研修を昨年度に引き続き計上した。</t>
    <rPh sb="1" eb="3">
      <t>リョヒ</t>
    </rPh>
    <rPh sb="5" eb="7">
      <t>サッポロ</t>
    </rPh>
    <rPh sb="8" eb="10">
      <t>カイサイ</t>
    </rPh>
    <rPh sb="13" eb="15">
      <t>ケンシュウ</t>
    </rPh>
    <rPh sb="16" eb="18">
      <t>サンカ</t>
    </rPh>
    <rPh sb="23" eb="25">
      <t>リョヒ</t>
    </rPh>
    <rPh sb="51" eb="54">
      <t>サクネンド</t>
    </rPh>
    <rPh sb="55" eb="56">
      <t>ヒ</t>
    </rPh>
    <rPh sb="57" eb="58">
      <t>ツヅ</t>
    </rPh>
    <phoneticPr fontId="5"/>
  </si>
  <si>
    <t>【手数料】
事故対応用。○○○○○により増額。</t>
    <rPh sb="1" eb="4">
      <t>テスウリョウ</t>
    </rPh>
    <rPh sb="6" eb="8">
      <t>ジコ</t>
    </rPh>
    <rPh sb="8" eb="11">
      <t>タイオウヨウ</t>
    </rPh>
    <rPh sb="20" eb="22">
      <t>ゾウガク</t>
    </rPh>
    <phoneticPr fontId="5"/>
  </si>
  <si>
    <t>【賃借料】
土地借上料は、○○○○○のため借上料として支払う。○○○○○と○○○○○のリース料は○○○○○用であり、緊急時のみ支出が発生する。</t>
    <rPh sb="1" eb="4">
      <t>チンシャクリョウ</t>
    </rPh>
    <rPh sb="6" eb="8">
      <t>トチ</t>
    </rPh>
    <rPh sb="8" eb="9">
      <t>シャク</t>
    </rPh>
    <rPh sb="9" eb="10">
      <t>ジョウ</t>
    </rPh>
    <rPh sb="10" eb="11">
      <t>リョウ</t>
    </rPh>
    <rPh sb="21" eb="22">
      <t>シャク</t>
    </rPh>
    <rPh sb="22" eb="23">
      <t>ジョウ</t>
    </rPh>
    <rPh sb="23" eb="24">
      <t>リョウ</t>
    </rPh>
    <rPh sb="27" eb="29">
      <t>シハラ</t>
    </rPh>
    <rPh sb="46" eb="47">
      <t>リョウ</t>
    </rPh>
    <rPh sb="53" eb="54">
      <t>ヨウ</t>
    </rPh>
    <rPh sb="58" eb="61">
      <t>キンキュウジ</t>
    </rPh>
    <rPh sb="63" eb="65">
      <t>シシュツ</t>
    </rPh>
    <rPh sb="66" eb="68">
      <t>ハッセイ</t>
    </rPh>
    <phoneticPr fontId="5"/>
  </si>
  <si>
    <t>【修繕費】</t>
    <rPh sb="1" eb="4">
      <t>シュウゼンヒ</t>
    </rPh>
    <phoneticPr fontId="5"/>
  </si>
  <si>
    <t>（特別旅費）
○○○○○○○○○○研修会
（参加予定者：下水道維持係　異動者）　158千円
○○○○○講習会
（参加予定者：下水道維持係　異動者）　89千円</t>
    <rPh sb="17" eb="20">
      <t>ケンシュウカイ</t>
    </rPh>
    <rPh sb="22" eb="24">
      <t>サンカ</t>
    </rPh>
    <rPh sb="24" eb="27">
      <t>ヨテイシャ</t>
    </rPh>
    <rPh sb="28" eb="29">
      <t>シタ</t>
    </rPh>
    <rPh sb="43" eb="44">
      <t>セン</t>
    </rPh>
    <rPh sb="51" eb="54">
      <t>コウシュウカイ</t>
    </rPh>
    <rPh sb="56" eb="58">
      <t>サンカ</t>
    </rPh>
    <rPh sb="58" eb="61">
      <t>ヨテイシャ</t>
    </rPh>
    <rPh sb="62" eb="65">
      <t>ゲスイドウ</t>
    </rPh>
    <rPh sb="65" eb="67">
      <t>イジ</t>
    </rPh>
    <rPh sb="67" eb="68">
      <t>カカリ</t>
    </rPh>
    <rPh sb="69" eb="71">
      <t>イドウ</t>
    </rPh>
    <rPh sb="71" eb="72">
      <t>シャ</t>
    </rPh>
    <rPh sb="76" eb="77">
      <t>セン</t>
    </rPh>
    <rPh sb="77" eb="78">
      <t>エン</t>
    </rPh>
    <phoneticPr fontId="5"/>
  </si>
  <si>
    <t>（一般旅費）
研修会等旅費　10千円
○○○○○講習会　(参加予定者：下水道維持係　異動者） 6千円
○○○○○講習会（参加予定者：下水道維持係　異動者）　2千円
○○○○○研修会（参加予定者：下水道維持係　○○係長）　2千円
○○○○○○○○○○技能講習会（参加予定者：下水道維持係　異動者）　7千円
○○○○○災害対策会議（参加予定者：下水道維持係　○○係長）　4千円</t>
    <rPh sb="16" eb="17">
      <t>セン</t>
    </rPh>
    <rPh sb="48" eb="49">
      <t>セン</t>
    </rPh>
    <rPh sb="73" eb="76">
      <t>イドウシャ</t>
    </rPh>
    <rPh sb="79" eb="80">
      <t>セン</t>
    </rPh>
    <rPh sb="106" eb="107">
      <t>カカリ</t>
    </rPh>
    <rPh sb="107" eb="108">
      <t>チョウ</t>
    </rPh>
    <rPh sb="111" eb="112">
      <t>セン</t>
    </rPh>
    <rPh sb="149" eb="150">
      <t>セン</t>
    </rPh>
    <rPh sb="166" eb="168">
      <t>ヨテイ</t>
    </rPh>
    <rPh sb="184" eb="185">
      <t>セン</t>
    </rPh>
    <phoneticPr fontId="5"/>
  </si>
  <si>
    <t>（手数料）　水質検査料　75千円
　　　　　　　</t>
    <rPh sb="1" eb="4">
      <t>テスウリョウ</t>
    </rPh>
    <rPh sb="6" eb="8">
      <t>スイシツ</t>
    </rPh>
    <rPh sb="8" eb="10">
      <t>ケンサ</t>
    </rPh>
    <rPh sb="10" eb="11">
      <t>リョウ</t>
    </rPh>
    <rPh sb="14" eb="15">
      <t>セン</t>
    </rPh>
    <phoneticPr fontId="5"/>
  </si>
  <si>
    <t>（賃借料）　
土地借上料　○○○○○分（○○、○○○○○）　21千円
　　　　　　○○○○○分（○○○、○○○○）　163千円
○○○○○、○○○○○リース料　600千円</t>
    <rPh sb="1" eb="4">
      <t>チンシャクリョウ</t>
    </rPh>
    <rPh sb="7" eb="9">
      <t>トチ</t>
    </rPh>
    <rPh sb="32" eb="33">
      <t>セン</t>
    </rPh>
    <rPh sb="61" eb="62">
      <t>セン</t>
    </rPh>
    <rPh sb="83" eb="84">
      <t>セン</t>
    </rPh>
    <phoneticPr fontId="5"/>
  </si>
  <si>
    <t>（修繕費）
その他修繕費（R3、R4：2,000千円）
（下水道工事係所管分）
（内訳）
○○○○○用　2,000千円（R3、R4：2,000千円）</t>
    <rPh sb="1" eb="4">
      <t>シュウゼンヒ</t>
    </rPh>
    <rPh sb="8" eb="9">
      <t>タ</t>
    </rPh>
    <rPh sb="9" eb="12">
      <t>シュウゼンヒ</t>
    </rPh>
    <rPh sb="24" eb="26">
      <t>センエン</t>
    </rPh>
    <rPh sb="29" eb="32">
      <t>ゲスイドウ</t>
    </rPh>
    <rPh sb="32" eb="34">
      <t>コウジ</t>
    </rPh>
    <rPh sb="34" eb="35">
      <t>カカリ</t>
    </rPh>
    <rPh sb="35" eb="37">
      <t>ショカン</t>
    </rPh>
    <rPh sb="37" eb="38">
      <t>ブン</t>
    </rPh>
    <rPh sb="41" eb="43">
      <t>ウチワケ</t>
    </rPh>
    <rPh sb="57" eb="59">
      <t>センエン</t>
    </rPh>
    <phoneticPr fontId="5"/>
  </si>
  <si>
    <t>（負担金）
○○○○○講習会　12千円
○○○○○　12千円
○○○○○○○○○○技能講習　19千円</t>
    <rPh sb="1" eb="4">
      <t>フタンキン</t>
    </rPh>
    <rPh sb="11" eb="14">
      <t>コウシュウカイ</t>
    </rPh>
    <rPh sb="17" eb="19">
      <t>センエン</t>
    </rPh>
    <rPh sb="28" eb="30">
      <t>センエン</t>
    </rPh>
    <rPh sb="41" eb="43">
      <t>ギノウ</t>
    </rPh>
    <rPh sb="43" eb="45">
      <t>コウシュウ</t>
    </rPh>
    <rPh sb="48" eb="50">
      <t>センエン</t>
    </rPh>
    <phoneticPr fontId="5"/>
  </si>
  <si>
    <t>（保険料）　○○保険　22千円</t>
    <rPh sb="1" eb="4">
      <t>ホケンリョウ</t>
    </rPh>
    <rPh sb="8" eb="10">
      <t>ホケン</t>
    </rPh>
    <rPh sb="13" eb="15">
      <t>センエン</t>
    </rPh>
    <phoneticPr fontId="5"/>
  </si>
  <si>
    <t xml:space="preserve">（備消品費）　
○○○○○　47千円
○○○○○　120千円
○○○○○　40千円
○○○○○　20千円
○○○○○　80千円
</t>
    <rPh sb="1" eb="4">
      <t>ビショウヒン</t>
    </rPh>
    <rPh sb="4" eb="5">
      <t>ヒ</t>
    </rPh>
    <rPh sb="16" eb="17">
      <t>セン</t>
    </rPh>
    <rPh sb="17" eb="18">
      <t>エン</t>
    </rPh>
    <rPh sb="28" eb="29">
      <t>セン</t>
    </rPh>
    <rPh sb="29" eb="30">
      <t>エン</t>
    </rPh>
    <rPh sb="39" eb="40">
      <t>セン</t>
    </rPh>
    <rPh sb="40" eb="41">
      <t>エン</t>
    </rPh>
    <rPh sb="50" eb="51">
      <t>セン</t>
    </rPh>
    <rPh sb="51" eb="52">
      <t>エン</t>
    </rPh>
    <rPh sb="61" eb="62">
      <t>セン</t>
    </rPh>
    <rPh sb="62" eb="63">
      <t>エン</t>
    </rPh>
    <phoneticPr fontId="5"/>
  </si>
  <si>
    <t>R4要求額
－R3予算額</t>
    <rPh sb="2" eb="5">
      <t>ヨウキュウガク</t>
    </rPh>
    <rPh sb="9" eb="11">
      <t>ヨサン</t>
    </rPh>
    <rPh sb="11" eb="12">
      <t>ガク</t>
    </rPh>
    <phoneticPr fontId="5"/>
  </si>
  <si>
    <t>R3
決算見込</t>
    <rPh sb="3" eb="4">
      <t>ケツ</t>
    </rPh>
    <rPh sb="4" eb="5">
      <t>サン</t>
    </rPh>
    <rPh sb="5" eb="7">
      <t>ミコ</t>
    </rPh>
    <phoneticPr fontId="5"/>
  </si>
  <si>
    <t>R3決算見込－R3予算額</t>
    <rPh sb="2" eb="4">
      <t>ケッサン</t>
    </rPh>
    <rPh sb="4" eb="6">
      <t>ミコ</t>
    </rPh>
    <rPh sb="9" eb="12">
      <t>ヨサンガク</t>
    </rPh>
    <phoneticPr fontId="5"/>
  </si>
  <si>
    <t>（手当）
○○手当（R3：732千円→R4：552千円）　△180千円
○○手当（R3：324千円→R4：0千円）　　△324千円
○○手当（R3：11千円→R4：11千円）
○○手当（R2：2,057千円→R4：2,077千円）　△20千円
○○手当（R3：4,497千円→R4：4,260千円）　△237千円
○○手当（R3：416千円→R4：416千円）　
○○手当（R3：240千円→R4：240千円）
○○手当（R3：303千円→R4：304千円）　＋1千円
　</t>
    <rPh sb="1" eb="3">
      <t>テアテ</t>
    </rPh>
    <rPh sb="7" eb="9">
      <t>テアテ</t>
    </rPh>
    <rPh sb="25" eb="27">
      <t>センエン</t>
    </rPh>
    <rPh sb="33" eb="35">
      <t>センエン</t>
    </rPh>
    <rPh sb="38" eb="40">
      <t>テアテ</t>
    </rPh>
    <rPh sb="63" eb="65">
      <t>センエン</t>
    </rPh>
    <rPh sb="68" eb="70">
      <t>テアテ</t>
    </rPh>
    <rPh sb="90" eb="92">
      <t>テアテ</t>
    </rPh>
    <rPh sb="101" eb="103">
      <t>センエン</t>
    </rPh>
    <rPh sb="112" eb="114">
      <t>センエン</t>
    </rPh>
    <rPh sb="119" eb="120">
      <t>セン</t>
    </rPh>
    <rPh sb="120" eb="121">
      <t>エン</t>
    </rPh>
    <rPh sb="124" eb="126">
      <t>テアテ</t>
    </rPh>
    <rPh sb="135" eb="137">
      <t>センエン</t>
    </rPh>
    <rPh sb="146" eb="148">
      <t>センエン</t>
    </rPh>
    <rPh sb="154" eb="155">
      <t>セン</t>
    </rPh>
    <rPh sb="155" eb="156">
      <t>エン</t>
    </rPh>
    <rPh sb="159" eb="161">
      <t>テアテ</t>
    </rPh>
    <rPh sb="168" eb="170">
      <t>センエン</t>
    </rPh>
    <rPh sb="177" eb="179">
      <t>センエン</t>
    </rPh>
    <rPh sb="184" eb="186">
      <t>テアテ</t>
    </rPh>
    <rPh sb="193" eb="195">
      <t>センエン</t>
    </rPh>
    <rPh sb="202" eb="204">
      <t>センエン</t>
    </rPh>
    <rPh sb="208" eb="210">
      <t>テアテ</t>
    </rPh>
    <rPh sb="226" eb="228">
      <t>センエン</t>
    </rPh>
    <rPh sb="232" eb="233">
      <t>セン</t>
    </rPh>
    <rPh sb="233" eb="234">
      <t>エン</t>
    </rPh>
    <phoneticPr fontId="5"/>
  </si>
  <si>
    <t>【職員給与費】　○○手当支給額の減額及び○○手当等支給対象外となった職員がいることに伴う減額。
　　　　　　　　　　</t>
    <rPh sb="1" eb="3">
      <t>ショクイン</t>
    </rPh>
    <rPh sb="3" eb="5">
      <t>キュウヨ</t>
    </rPh>
    <rPh sb="5" eb="6">
      <t>ヒ</t>
    </rPh>
    <rPh sb="10" eb="12">
      <t>テアテ</t>
    </rPh>
    <rPh sb="12" eb="14">
      <t>シキュウ</t>
    </rPh>
    <rPh sb="14" eb="15">
      <t>ガク</t>
    </rPh>
    <rPh sb="16" eb="17">
      <t>ゲン</t>
    </rPh>
    <rPh sb="17" eb="18">
      <t>ガク</t>
    </rPh>
    <rPh sb="18" eb="19">
      <t>オヨ</t>
    </rPh>
    <rPh sb="22" eb="24">
      <t>テアテ</t>
    </rPh>
    <rPh sb="24" eb="25">
      <t>トウ</t>
    </rPh>
    <rPh sb="25" eb="27">
      <t>シキュウ</t>
    </rPh>
    <rPh sb="27" eb="29">
      <t>タイショウ</t>
    </rPh>
    <rPh sb="29" eb="30">
      <t>ガイ</t>
    </rPh>
    <rPh sb="34" eb="36">
      <t>ショクイン</t>
    </rPh>
    <rPh sb="42" eb="43">
      <t>トモナ</t>
    </rPh>
    <rPh sb="44" eb="45">
      <t>ゲン</t>
    </rPh>
    <rPh sb="45" eb="46">
      <t>ガク</t>
    </rPh>
    <phoneticPr fontId="5"/>
  </si>
  <si>
    <t>（対象職員）
R3：○○係長、○○主任、○○主任、○○主任
R4：前年度と同じ</t>
    <rPh sb="12" eb="14">
      <t>カカリチョウ</t>
    </rPh>
    <rPh sb="17" eb="19">
      <t>シュニン</t>
    </rPh>
    <rPh sb="22" eb="24">
      <t>シュニン</t>
    </rPh>
    <rPh sb="27" eb="29">
      <t>シュニン</t>
    </rPh>
    <rPh sb="33" eb="36">
      <t>ゼンネンド</t>
    </rPh>
    <rPh sb="37" eb="38">
      <t>オナ</t>
    </rPh>
    <phoneticPr fontId="5"/>
  </si>
  <si>
    <r>
      <t>（委託料）
○○○○委託（R3：3,946千円→R4：4,136千円）　＋190千円
（内訳）
　①雨水　○○○○○○○○○○○○委託　
　（R3：3,946千円→R4：4,136千円）＋190千円
○○○○清掃費
（R3：63,261千円→R4：59,686 千円）　△3,575 千円
（内訳）
　②汚水　○○○○○○○○清掃委託（R3：2.4㎞→R4：2.4㎞）　　
　（R3:5,060千円→R4：5,071千円）＋11千円
　③合流　○○○○清掃委託（R3：17ヶ所→R3：17ヶ所）
　（R3：23,705千円→R4：23,969千円）＋264千円
　④雨水　○○○○清掃委託（R3：3,207ヶ所→R4：2,649ヶ所）
　（R3：16,544千円→R4：14,289千円）△2,255千円
　⑤雨水　○○○○○○○○清掃委託（R3：3,942ヶ所→R4：3,314ヶ所）
　（R3：13,662千円→R4：11,693千円）△1,969千円
　⑥雨水　○○○○清掃委託（R3：1,090ヶ所→R4：1,141ヶ所）
　（R3：4,290千円→R4：4,664千円）＋374千円
⑦○○○○（○○○）現況調査委託（R3：6,456ヶ所→R4：6,456ヶ所）
　（R3：5,830千円→R4：6,391千円）＋561千円
⑧○○○○（○○○）現況調査委託（R3：2,000ヶ所→R4：2,000ヶ所）
　（R3：10,670千円→R4：12,023千円）＋1,353千円
⑨○○○○調査委託　
（R3：726千円→R4：0千円）△726千円
⑩雨水　○○○○委託
（R3：1,536千円→R4：2,049千円）＋513千円
⑪○○○○　（R3：2,714千円→R4：2,734千円）＋20千円
⑫○○○○手数料　（R3：510千円→R4：497千円）△13千円
⑬○○○○駆除　（R3、R4：110千円）
⑭</t>
    </r>
    <r>
      <rPr>
        <sz val="9"/>
        <color theme="1"/>
        <rFont val="ＭＳ 明朝"/>
        <family val="1"/>
        <charset val="128"/>
      </rPr>
      <t>○○○○○○○○調査委託（R3：1.2㎞→R4：1.2㎞）
　（R3：4,114千円→R4：3,608千円）　△506千円</t>
    </r>
    <rPh sb="144" eb="146">
      <t>センエン</t>
    </rPh>
    <phoneticPr fontId="5"/>
  </si>
  <si>
    <r>
      <t>【委託料】
①雨水　○○○○○○○○○○○○調査委託
　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。
②汚水　合○○○○清掃委託
　○○○○○○○○○○○○○○○○○○○○○○○○○○○○○○○○○○○○○○○○。
③合流　○○○○清掃委託
　○○○○○○○○○○○○○○○○○○○○○○○○○○○○○○。
④雨水　○○○○清掃委託
　○○○○○○○○○○○○○○○○○○○○○○○○○○○○○○○○○○○○○○○○○○○○○○○○○○○○○○○○○○○○○○○○○○○○○○○○○○○○○○○○。
⑤雨水　○○○○○○○○清掃委託
　○○○○○○○○○○○○○○○○○○○○○○○○○○○○○○○○○○○○○○○○。
⑥雨水　○○○○清掃委託
　○○○○○○○○○○○○○○○○○○○○○○○○○○○○○○○○○○○○○○○○○○○○○○○○○○○○○○○○○○○○○○○○○○○○○○○○○○○○○○。
⑦⑧○○○○調査委託
　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。
⑨○○○○調査委託
　○○○○○○○○○○○○。
⑩雨水　○○○○委託
　○○○○○○○○○○○○○○○○○○○○○○○○○○○○○○○○○○○○○○○○。
⑪○○○○
　○○○○○○○○○○○○○○。
⑫○○○○手数料
　○○○○○○○○○○○○○○○○○○○○○○○○○○○。
⑬○○○○駆除
　○○○○○○○○○○○○○○○○○○○○○○○○○○○○○○○○○○○○○○○○。
⑭</t>
    </r>
    <r>
      <rPr>
        <sz val="9"/>
        <color theme="1"/>
        <rFont val="ＭＳ 明朝"/>
        <family val="1"/>
        <charset val="128"/>
      </rPr>
      <t>○○○○○○○○調査委託
　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。</t>
    </r>
    <rPh sb="1" eb="4">
      <t>イタクリョウ</t>
    </rPh>
    <rPh sb="354" eb="356">
      <t>ウスイ</t>
    </rPh>
    <phoneticPr fontId="5"/>
  </si>
  <si>
    <t>（修繕費）
○○○○○○○○修繕費
（R3：139,155千円→R4：161,892千円）＋22,737千円
（内訳）
桝修繕
　①雨水　○○○○（R3：167ヶ所→R4：312ヶ所）
　（R3：46,911千円→R4：60,518千円）　＋13,607千円
　②雨水　○○○○（R3：36ヶ所→R4：37ヶ所）
　（R3：10,113千円→R4：10,505千円）　＋392千円
　③汚水　○○○○（R3：162ヶ所→R4：272ヶ所）
　（R3：42,072千円→R4：41,857千円）　△215千円
　④汚水　○○○○（R3：28ヶ所→R4：29ヶ所）
　（R3：7,272千円→R4：5,974千円）　△1,298千円
マンホール修繕
　⑤雨水　○○○○修繕（R3：29ヶ所→R4：26ヶ所）
　（R3：11,344千円→R4：11,433千円）　＋89千円
　⑥汚水　○○○○修繕（R3：36ヶ所→R4：44ヶ所）
　（R3：14,082千円→R4：19,347千円）　＋5,265千円
　⑦合流　○○○○修繕（R3：16ヶ所→R4：12ヶ所）
　（R3：6,259千円→R4：5,277千円）　△982千円
管渠等修繕
　⑧汚水　○○○○修繕（R3：3ヶ所→R4：3ヶ所）
　（R3：451千円→R4：660千円）　＋209千円
　⑨雨水　○○○○修繕　（R4：3箇所）
　【新規】（R4：822千円）　＋822千円
　⑩汚水　○○○○修繕　（R4：2箇所）
　【新規】（R4：548千円）　＋548千円
　⑪合流　○○○○修繕　（R4：2箇所）
　【新規】（R4：548千円）　＋548千円
　⑫汚水　○○○○修繕（R4：1箇所）
　【新規】（R4：3,757千円）　＋3,757千円
　⑬管渠等修繕費　（R3：651千円→R4：646千円）　△5千円
○○○○○○○○修繕費（R3：19,866千円→R4：19,866千円）±0千円
　（内訳）
　⑭雨水　○○○○計画修繕（R3：28ヶ所→R4：26ヶ所）
　（R3：9,933千円→R4：9,933千円）　±0千円
　⑮汚水　○○○○計画修繕（R3：28ヶ所→R4:26ヶ所）
　（R3：9,933千円→R4：9,933千円）　±0千円</t>
    <rPh sb="1" eb="4">
      <t>シュウゼンヒ</t>
    </rPh>
    <rPh sb="53" eb="55">
      <t>センエン</t>
    </rPh>
    <rPh sb="61" eb="62">
      <t>マス</t>
    </rPh>
    <rPh sb="62" eb="64">
      <t>シュウゼン</t>
    </rPh>
    <rPh sb="321" eb="323">
      <t>シュウゼン</t>
    </rPh>
    <rPh sb="512" eb="514">
      <t>カンキョ</t>
    </rPh>
    <rPh sb="514" eb="515">
      <t>トウ</t>
    </rPh>
    <rPh sb="515" eb="517">
      <t>シュウゼン</t>
    </rPh>
    <rPh sb="575" eb="577">
      <t>ウスイ</t>
    </rPh>
    <rPh sb="582" eb="584">
      <t>シュウゼン</t>
    </rPh>
    <rPh sb="590" eb="592">
      <t>カショ</t>
    </rPh>
    <rPh sb="614" eb="616">
      <t>センエン</t>
    </rPh>
    <rPh sb="619" eb="620">
      <t>ヨゴ</t>
    </rPh>
    <rPh sb="658" eb="660">
      <t>センエン</t>
    </rPh>
    <rPh sb="663" eb="665">
      <t>ゴウリュウ</t>
    </rPh>
    <rPh sb="707" eb="709">
      <t>オスイ</t>
    </rPh>
    <rPh sb="714" eb="716">
      <t>シュウゼン</t>
    </rPh>
    <rPh sb="721" eb="723">
      <t>カショ</t>
    </rPh>
    <phoneticPr fontId="5"/>
  </si>
  <si>
    <r>
      <t xml:space="preserve">【修繕費】
①雨水　○○○○修繕
　○○○○○○○○○○○○○○○○○○○○○○○○○○○○○○○○○○○○○○○○○○○○○○○○○○○○○○○○○○○○。
③汚水　○○○○修繕
　○○○○○○○○○○○○○○○○○○○○○○○○○○○○○○○○○○○○○○○○○○○○○○○○○○○○○○○○○○○○。
②合流雨水　○○○○修繕
④合流汚水　○○○○修繕
⑤雨水　○○○○修繕
⑥汚水　○○○○修繕
⑦合流　○○○○修繕
　○○○○○○○○○○○○○○○○○○○○○○○○○○○○○○○○○○○○○○○○○○○○○○○○○○○○○○○○○○○○○○○○○○○○○○○○○○○○○○○○。
⑧汚水　○○○○修繕
　○○○○○○○○○○○○○○○○○○○○○○○○○○○○○○○○○○○○○○○○。
⑨⑩⑪○○○○修繕
　○○○○○○○○○○○○○○○○○○○○。
⑫汚水　○○○○修繕
　○○○○○○○○○○○○○○○○○○○○○○○○○○○○○○○○○○○○○○○○○○○○○○○○○○○○○○○○○○○○○○○○○○○○○○○○○○○○○○○○。
⑬管渠等修繕費
　○○○○○○○○○○○○○○○○○○○○。
⑭雨水　○○○○計画修繕
⑮汚水　○○○○計画修繕
　○○○○○○○○○○○○○○○○○○○○○○○○○○○○○○○○○○○○○○○○○○○○○○○○○○○○○○○○○○○○○○○○○○○○○○○○○○○○○○○○。
</t>
    </r>
    <r>
      <rPr>
        <sz val="9"/>
        <color rgb="FFFF0000"/>
        <rFont val="ＭＳ 明朝"/>
        <family val="1"/>
        <charset val="128"/>
      </rPr>
      <t xml:space="preserve">
</t>
    </r>
    <rPh sb="1" eb="4">
      <t>シュウゼンヒ</t>
    </rPh>
    <rPh sb="358" eb="360">
      <t>シュウゼン</t>
    </rPh>
    <rPh sb="385" eb="387">
      <t>オスイ</t>
    </rPh>
    <rPh sb="392" eb="394">
      <t>シュウゼン</t>
    </rPh>
    <phoneticPr fontId="5"/>
  </si>
  <si>
    <r>
      <t xml:space="preserve">合流雨水　○○○○修繕費
（R3：14,575千円→R4：17,270千円）　＋2,695千円
　（内訳）
　⑯合流雨水　○○○○修繕（R3：40ヶ所→R4：40ヶ所）
　（R3：14,575千円→R4：17,270千円）　＋2,695千円
○○○○○○○○修繕費
（R3：22,038千円→R4：24,576千円）＋2,538千円
　（内訳）
　⑰汚水　○○○○○○○○修繕（R2、R3：1,000ヶ所）
　（R3：17,217千円→R4：19,200千円）　＋1,983千円
　⑱合流　○○○○○○○○修繕（R2、R3：280ヶ所）
　（R3：4,821千円→R4：5,376千円）　＋555千円
その他修繕費（R3：978千円→R4：1,407千円）　＋429千円
（下水道維持係所管分）
（内訳）
　⑲雨水　○○○○○○○○修繕　
　（R3：858千円→R4：1,287千円）　＋429千円
　⑳○○○○メンテナンス　70千円
　その他　工具・器具類修繕（R3、R4：50千円）
</t>
    </r>
    <r>
      <rPr>
        <sz val="9"/>
        <color rgb="FFFF0000"/>
        <rFont val="ＭＳ 明朝"/>
        <family val="1"/>
        <charset val="128"/>
      </rPr>
      <t xml:space="preserve">
</t>
    </r>
    <phoneticPr fontId="5"/>
  </si>
  <si>
    <t>⑯合流雨水　○○○○修繕
　○○○○○○○○○○○○○○○○○○○○○○○○○○○○○○○○○○○○○○○○○○○○○○○○○○○。
⑰汚水　○○○○○○○○修繕
⑱合流　○○○○○○○○修繕
　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。
⑲雨水　○○○○○○○○修繕
　○○○○○○○○○○○○○○○○○○○○○○○○○○○○○○○○○○○○○○○○○○○○○○○○○○○○○○○○○○○○○○○○○○○○○○○○○○○○○○○○○○○○○○○。
⑳○○○○メンテナンス
　○○○○○○○○○○○○○○○○○○○○○○○○○○○○○○○○。</t>
    <phoneticPr fontId="5"/>
  </si>
  <si>
    <t>【材料費】
○○○○○○○○○○○○○○○○○○○○○○○○○○○○○○○○○○○○○○○○○○○○○○○○○○○○○○○○○○○○○○○○。</t>
    <rPh sb="1" eb="3">
      <t>ザイリョウ</t>
    </rPh>
    <rPh sb="3" eb="4">
      <t>ヒ</t>
    </rPh>
    <phoneticPr fontId="5"/>
  </si>
  <si>
    <t>（負担金）
○○○○○○○○○○　189千円
○○○○○講習会　10千円</t>
    <rPh sb="1" eb="4">
      <t>フタンキン</t>
    </rPh>
    <rPh sb="20" eb="21">
      <t>チ</t>
    </rPh>
    <rPh sb="21" eb="22">
      <t>エン</t>
    </rPh>
    <rPh sb="28" eb="31">
      <t>コウシュウカイ</t>
    </rPh>
    <rPh sb="34" eb="35">
      <t>チ</t>
    </rPh>
    <rPh sb="35" eb="36">
      <t>エン</t>
    </rPh>
    <phoneticPr fontId="5"/>
  </si>
  <si>
    <t>（動力費）　○○○○○○○○料金　7千円</t>
    <rPh sb="1" eb="3">
      <t>ドウリョク</t>
    </rPh>
    <rPh sb="3" eb="4">
      <t>ヒ</t>
    </rPh>
    <rPh sb="14" eb="16">
      <t>リョウキン</t>
    </rPh>
    <rPh sb="18" eb="20">
      <t>センエン</t>
    </rPh>
    <phoneticPr fontId="5"/>
  </si>
  <si>
    <t>（材料費）
○○○○分　19,500千円、○○○○材料（○○分）　1,500千円</t>
    <rPh sb="1" eb="4">
      <t>ザイリョウヒ</t>
    </rPh>
    <rPh sb="3" eb="4">
      <t>ヒ</t>
    </rPh>
    <rPh sb="10" eb="11">
      <t>ブン</t>
    </rPh>
    <rPh sb="18" eb="20">
      <t>センエン</t>
    </rPh>
    <rPh sb="25" eb="27">
      <t>ザイリョウ</t>
    </rPh>
    <rPh sb="30" eb="31">
      <t>ブン</t>
    </rPh>
    <rPh sb="38" eb="40">
      <t>センエン</t>
    </rPh>
    <phoneticPr fontId="5"/>
  </si>
  <si>
    <t>【保険料】
○○○○○○○○○○○○○○○。</t>
    <phoneticPr fontId="5"/>
  </si>
  <si>
    <t>収支計画値</t>
    <rPh sb="0" eb="2">
      <t>シュウシ</t>
    </rPh>
    <rPh sb="2" eb="4">
      <t>ケイカク</t>
    </rPh>
    <rPh sb="4" eb="5">
      <t>アタイ</t>
    </rPh>
    <phoneticPr fontId="5"/>
  </si>
  <si>
    <t>R4収支計画－R4予算額</t>
    <rPh sb="2" eb="4">
      <t>シュウシ</t>
    </rPh>
    <rPh sb="4" eb="6">
      <t>ケイカク</t>
    </rPh>
    <rPh sb="9" eb="12">
      <t>ヨサンガク</t>
    </rPh>
    <phoneticPr fontId="5"/>
  </si>
  <si>
    <t>R4収支計画－R4予算額</t>
  </si>
  <si>
    <t>R4収支計画－R4予算額</t>
    <phoneticPr fontId="5"/>
  </si>
  <si>
    <t>R4収支
計画値</t>
    <rPh sb="2" eb="4">
      <t>シュウシ</t>
    </rPh>
    <rPh sb="5" eb="7">
      <t>ケイカク</t>
    </rPh>
    <rPh sb="7" eb="8">
      <t>チ</t>
    </rPh>
    <phoneticPr fontId="5"/>
  </si>
  <si>
    <t>R4収支
計画値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</si>
</sst>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\-#,##0;&quot;-&quot;"/>
    <numFmt numFmtId="177" formatCode="#,##0;&quot;△ &quot;#,##0"/>
    <numFmt numFmtId="178" formatCode="#,##0.0;&quot;△ &quot;#,##0.0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2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明朝"/>
      <family val="1"/>
      <charset val="128"/>
    </font>
    <font>
      <b/>
      <sz val="14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</fills>
  <borders count="10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2">
    <xf numFmtId="0" fontId="0" fillId="0" borderId="0"/>
    <xf numFmtId="176" fontId="2" fillId="0" borderId="0" applyFill="0" applyBorder="0" applyAlignment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4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2" fillId="0" borderId="0">
      <alignment vertical="center"/>
    </xf>
    <xf numFmtId="0" fontId="11" fillId="0" borderId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" fillId="0" borderId="0"/>
  </cellStyleXfs>
  <cellXfs count="351">
    <xf numFmtId="0" fontId="0" fillId="0" borderId="0" xfId="0"/>
    <xf numFmtId="0" fontId="7" fillId="0" borderId="3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3" xfId="0" applyNumberFormat="1" applyFont="1" applyFill="1" applyBorder="1" applyAlignment="1">
      <alignment vertical="top"/>
    </xf>
    <xf numFmtId="177" fontId="9" fillId="0" borderId="3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right"/>
    </xf>
    <xf numFmtId="0" fontId="11" fillId="0" borderId="0" xfId="0" applyFont="1" applyAlignment="1">
      <alignment vertical="center"/>
    </xf>
    <xf numFmtId="177" fontId="6" fillId="0" borderId="0" xfId="0" applyNumberFormat="1" applyFont="1" applyAlignment="1">
      <alignment vertical="top" shrinkToFit="1"/>
    </xf>
    <xf numFmtId="0" fontId="6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3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Alignment="1">
      <alignment vertical="center" shrinkToFit="1"/>
    </xf>
    <xf numFmtId="0" fontId="6" fillId="0" borderId="3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0" fontId="0" fillId="0" borderId="13" xfId="0" applyBorder="1" applyAlignment="1">
      <alignment wrapText="1"/>
    </xf>
    <xf numFmtId="0" fontId="10" fillId="0" borderId="12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0" fillId="0" borderId="41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0" fillId="0" borderId="42" xfId="0" applyBorder="1" applyAlignment="1">
      <alignment wrapText="1"/>
    </xf>
    <xf numFmtId="0" fontId="6" fillId="0" borderId="56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vertical="center" wrapText="1"/>
    </xf>
    <xf numFmtId="0" fontId="0" fillId="0" borderId="59" xfId="0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48" xfId="0" applyFill="1" applyBorder="1" applyAlignment="1">
      <alignment wrapText="1"/>
    </xf>
    <xf numFmtId="0" fontId="0" fillId="0" borderId="13" xfId="0" applyFill="1" applyBorder="1" applyAlignment="1">
      <alignment wrapText="1"/>
    </xf>
    <xf numFmtId="177" fontId="14" fillId="0" borderId="0" xfId="8" applyNumberFormat="1" applyFont="1" applyFill="1" applyAlignment="1">
      <alignment vertical="center"/>
    </xf>
    <xf numFmtId="177" fontId="11" fillId="0" borderId="0" xfId="8" applyNumberFormat="1" applyFill="1" applyAlignment="1">
      <alignment vertical="center"/>
    </xf>
    <xf numFmtId="177" fontId="11" fillId="0" borderId="0" xfId="8" applyNumberFormat="1" applyAlignment="1">
      <alignment vertical="center"/>
    </xf>
    <xf numFmtId="177" fontId="11" fillId="0" borderId="0" xfId="8" applyNumberFormat="1" applyFill="1" applyBorder="1" applyAlignment="1">
      <alignment vertical="center"/>
    </xf>
    <xf numFmtId="177" fontId="11" fillId="2" borderId="0" xfId="8" applyNumberFormat="1" applyFill="1" applyAlignment="1">
      <alignment vertical="center"/>
    </xf>
    <xf numFmtId="177" fontId="11" fillId="0" borderId="0" xfId="8" applyNumberFormat="1" applyFill="1" applyBorder="1" applyAlignment="1">
      <alignment vertical="distributed" textRotation="255"/>
    </xf>
    <xf numFmtId="177" fontId="16" fillId="0" borderId="0" xfId="8" applyNumberFormat="1" applyFont="1" applyFill="1" applyBorder="1" applyAlignment="1">
      <alignment vertical="center"/>
    </xf>
    <xf numFmtId="177" fontId="11" fillId="0" borderId="0" xfId="8" applyNumberFormat="1" applyFill="1" applyAlignment="1">
      <alignment horizontal="right" vertical="center"/>
    </xf>
    <xf numFmtId="177" fontId="11" fillId="0" borderId="0" xfId="8" applyNumberFormat="1" applyAlignment="1">
      <alignment horizontal="right" vertical="center"/>
    </xf>
    <xf numFmtId="177" fontId="18" fillId="0" borderId="0" xfId="8" applyNumberFormat="1" applyFont="1" applyAlignment="1">
      <alignment vertical="center"/>
    </xf>
    <xf numFmtId="177" fontId="18" fillId="0" borderId="0" xfId="8" applyNumberFormat="1" applyFont="1" applyFill="1" applyAlignment="1">
      <alignment vertical="center"/>
    </xf>
    <xf numFmtId="177" fontId="18" fillId="0" borderId="0" xfId="8" quotePrefix="1" applyNumberFormat="1" applyFont="1" applyAlignment="1">
      <alignment horizontal="right" vertical="center"/>
    </xf>
    <xf numFmtId="177" fontId="18" fillId="0" borderId="26" xfId="8" applyNumberFormat="1" applyFont="1" applyFill="1" applyBorder="1" applyAlignment="1">
      <alignment horizontal="center" vertical="center"/>
    </xf>
    <xf numFmtId="177" fontId="18" fillId="8" borderId="27" xfId="8" applyNumberFormat="1" applyFont="1" applyFill="1" applyBorder="1" applyAlignment="1">
      <alignment horizontal="center" vertical="center"/>
    </xf>
    <xf numFmtId="177" fontId="18" fillId="8" borderId="27" xfId="8" applyNumberFormat="1" applyFont="1" applyFill="1" applyBorder="1" applyAlignment="1">
      <alignment horizontal="center" vertical="center" shrinkToFit="1"/>
    </xf>
    <xf numFmtId="177" fontId="18" fillId="0" borderId="47" xfId="8" applyNumberFormat="1" applyFont="1" applyFill="1" applyBorder="1" applyAlignment="1">
      <alignment vertical="distributed"/>
    </xf>
    <xf numFmtId="177" fontId="18" fillId="0" borderId="47" xfId="8" applyNumberFormat="1" applyFont="1" applyFill="1" applyBorder="1" applyAlignment="1">
      <alignment vertical="center"/>
    </xf>
    <xf numFmtId="177" fontId="18" fillId="0" borderId="31" xfId="8" applyNumberFormat="1" applyFont="1" applyFill="1" applyBorder="1" applyAlignment="1">
      <alignment vertical="center"/>
    </xf>
    <xf numFmtId="177" fontId="18" fillId="2" borderId="26" xfId="8" applyNumberFormat="1" applyFont="1" applyFill="1" applyBorder="1" applyAlignment="1">
      <alignment vertical="center"/>
    </xf>
    <xf numFmtId="177" fontId="18" fillId="3" borderId="26" xfId="8" applyNumberFormat="1" applyFont="1" applyFill="1" applyBorder="1" applyAlignment="1">
      <alignment vertical="center"/>
    </xf>
    <xf numFmtId="177" fontId="18" fillId="0" borderId="26" xfId="8" applyNumberFormat="1" applyFont="1" applyFill="1" applyBorder="1" applyAlignment="1">
      <alignment vertical="center"/>
    </xf>
    <xf numFmtId="177" fontId="18" fillId="0" borderId="47" xfId="8" applyNumberFormat="1" applyFont="1" applyFill="1" applyBorder="1" applyAlignment="1">
      <alignment vertical="top" textRotation="255"/>
    </xf>
    <xf numFmtId="177" fontId="18" fillId="0" borderId="70" xfId="8" applyNumberFormat="1" applyFont="1" applyFill="1" applyBorder="1" applyAlignment="1">
      <alignment vertical="center"/>
    </xf>
    <xf numFmtId="177" fontId="19" fillId="4" borderId="70" xfId="8" applyNumberFormat="1" applyFont="1" applyFill="1" applyBorder="1" applyAlignment="1">
      <alignment vertical="center"/>
    </xf>
    <xf numFmtId="177" fontId="18" fillId="0" borderId="87" xfId="8" applyNumberFormat="1" applyFont="1" applyFill="1" applyBorder="1" applyAlignment="1">
      <alignment vertical="center"/>
    </xf>
    <xf numFmtId="177" fontId="18" fillId="0" borderId="47" xfId="8" applyNumberFormat="1" applyFont="1" applyFill="1" applyBorder="1" applyAlignment="1">
      <alignment vertical="distributed" textRotation="255"/>
    </xf>
    <xf numFmtId="177" fontId="18" fillId="0" borderId="71" xfId="8" applyNumberFormat="1" applyFont="1" applyFill="1" applyBorder="1" applyAlignment="1">
      <alignment vertical="center"/>
    </xf>
    <xf numFmtId="177" fontId="19" fillId="4" borderId="71" xfId="8" applyNumberFormat="1" applyFont="1" applyFill="1" applyBorder="1" applyAlignment="1">
      <alignment vertical="center"/>
    </xf>
    <xf numFmtId="177" fontId="19" fillId="5" borderId="71" xfId="8" applyNumberFormat="1" applyFont="1" applyFill="1" applyBorder="1" applyAlignment="1">
      <alignment vertical="center"/>
    </xf>
    <xf numFmtId="177" fontId="18" fillId="0" borderId="75" xfId="8" applyNumberFormat="1" applyFont="1" applyFill="1" applyBorder="1" applyAlignment="1">
      <alignment vertical="center"/>
    </xf>
    <xf numFmtId="177" fontId="18" fillId="5" borderId="75" xfId="8" applyNumberFormat="1" applyFont="1" applyFill="1" applyBorder="1" applyAlignment="1">
      <alignment vertical="center"/>
    </xf>
    <xf numFmtId="177" fontId="18" fillId="0" borderId="86" xfId="8" applyNumberFormat="1" applyFont="1" applyFill="1" applyBorder="1" applyAlignment="1">
      <alignment vertical="center"/>
    </xf>
    <xf numFmtId="177" fontId="18" fillId="0" borderId="27" xfId="8" applyNumberFormat="1" applyFont="1" applyFill="1" applyBorder="1" applyAlignment="1">
      <alignment vertical="center"/>
    </xf>
    <xf numFmtId="177" fontId="19" fillId="5" borderId="70" xfId="8" applyNumberFormat="1" applyFont="1" applyFill="1" applyBorder="1" applyAlignment="1">
      <alignment vertical="center"/>
    </xf>
    <xf numFmtId="177" fontId="18" fillId="5" borderId="71" xfId="8" applyNumberFormat="1" applyFont="1" applyFill="1" applyBorder="1" applyAlignment="1">
      <alignment vertical="center"/>
    </xf>
    <xf numFmtId="177" fontId="18" fillId="0" borderId="71" xfId="8" applyNumberFormat="1" applyFont="1" applyFill="1" applyBorder="1" applyAlignment="1">
      <alignment vertical="center" shrinkToFit="1"/>
    </xf>
    <xf numFmtId="177" fontId="18" fillId="0" borderId="75" xfId="8" applyNumberFormat="1" applyFont="1" applyFill="1" applyBorder="1" applyAlignment="1">
      <alignment vertical="center" shrinkToFit="1"/>
    </xf>
    <xf numFmtId="177" fontId="18" fillId="5" borderId="70" xfId="8" applyNumberFormat="1" applyFont="1" applyFill="1" applyBorder="1" applyAlignment="1">
      <alignment vertical="center"/>
    </xf>
    <xf numFmtId="177" fontId="19" fillId="5" borderId="75" xfId="8" applyNumberFormat="1" applyFont="1" applyFill="1" applyBorder="1" applyAlignment="1">
      <alignment vertical="center"/>
    </xf>
    <xf numFmtId="177" fontId="18" fillId="0" borderId="5" xfId="8" applyNumberFormat="1" applyFont="1" applyFill="1" applyBorder="1" applyAlignment="1">
      <alignment vertical="distributed"/>
    </xf>
    <xf numFmtId="177" fontId="18" fillId="0" borderId="2" xfId="8" applyNumberFormat="1" applyFont="1" applyFill="1" applyBorder="1" applyAlignment="1">
      <alignment vertical="center"/>
    </xf>
    <xf numFmtId="177" fontId="18" fillId="0" borderId="25" xfId="8" applyNumberFormat="1" applyFont="1" applyFill="1" applyBorder="1" applyAlignment="1">
      <alignment vertical="center"/>
    </xf>
    <xf numFmtId="177" fontId="18" fillId="0" borderId="0" xfId="8" applyNumberFormat="1" applyFont="1" applyFill="1" applyBorder="1" applyAlignment="1">
      <alignment vertical="center"/>
    </xf>
    <xf numFmtId="177" fontId="18" fillId="0" borderId="70" xfId="8" applyNumberFormat="1" applyFont="1" applyFill="1" applyBorder="1" applyAlignment="1">
      <alignment vertical="center" shrinkToFit="1"/>
    </xf>
    <xf numFmtId="177" fontId="19" fillId="6" borderId="71" xfId="8" applyNumberFormat="1" applyFont="1" applyFill="1" applyBorder="1" applyAlignment="1">
      <alignment vertical="center"/>
    </xf>
    <xf numFmtId="177" fontId="20" fillId="0" borderId="0" xfId="8" applyNumberFormat="1" applyFont="1" applyFill="1" applyAlignment="1">
      <alignment vertical="center"/>
    </xf>
    <xf numFmtId="177" fontId="18" fillId="0" borderId="26" xfId="8" applyNumberFormat="1" applyFont="1" applyBorder="1" applyAlignment="1">
      <alignment vertical="center"/>
    </xf>
    <xf numFmtId="177" fontId="18" fillId="0" borderId="26" xfId="8" applyNumberFormat="1" applyFont="1" applyBorder="1" applyAlignment="1">
      <alignment horizontal="center" vertical="center"/>
    </xf>
    <xf numFmtId="177" fontId="19" fillId="0" borderId="87" xfId="8" applyNumberFormat="1" applyFont="1" applyFill="1" applyBorder="1" applyAlignment="1">
      <alignment vertical="center"/>
    </xf>
    <xf numFmtId="177" fontId="19" fillId="0" borderId="71" xfId="8" applyNumberFormat="1" applyFont="1" applyFill="1" applyBorder="1" applyAlignment="1">
      <alignment vertical="center"/>
    </xf>
    <xf numFmtId="177" fontId="18" fillId="0" borderId="13" xfId="8" applyNumberFormat="1" applyFont="1" applyFill="1" applyBorder="1" applyAlignment="1">
      <alignment vertical="distributed"/>
    </xf>
    <xf numFmtId="177" fontId="18" fillId="2" borderId="31" xfId="8" applyNumberFormat="1" applyFont="1" applyFill="1" applyBorder="1" applyAlignment="1">
      <alignment vertical="center"/>
    </xf>
    <xf numFmtId="177" fontId="18" fillId="0" borderId="13" xfId="8" applyNumberFormat="1" applyFont="1" applyFill="1" applyBorder="1" applyAlignment="1">
      <alignment vertical="top" textRotation="255"/>
    </xf>
    <xf numFmtId="177" fontId="18" fillId="0" borderId="13" xfId="8" applyNumberFormat="1" applyFont="1" applyFill="1" applyBorder="1" applyAlignment="1">
      <alignment vertical="distributed" textRotation="255"/>
    </xf>
    <xf numFmtId="177" fontId="18" fillId="0" borderId="6" xfId="8" applyNumberFormat="1" applyFont="1" applyFill="1" applyBorder="1" applyAlignment="1">
      <alignment vertical="distributed"/>
    </xf>
    <xf numFmtId="177" fontId="18" fillId="0" borderId="85" xfId="8" applyNumberFormat="1" applyFont="1" applyFill="1" applyBorder="1" applyAlignment="1">
      <alignment vertical="center"/>
    </xf>
    <xf numFmtId="177" fontId="18" fillId="0" borderId="13" xfId="8" applyNumberFormat="1" applyFont="1" applyFill="1" applyBorder="1" applyAlignment="1">
      <alignment vertical="center"/>
    </xf>
    <xf numFmtId="177" fontId="18" fillId="7" borderId="71" xfId="8" applyNumberFormat="1" applyFont="1" applyFill="1" applyBorder="1" applyAlignment="1">
      <alignment vertical="center"/>
    </xf>
    <xf numFmtId="177" fontId="19" fillId="5" borderId="27" xfId="8" applyNumberFormat="1" applyFont="1" applyFill="1" applyBorder="1" applyAlignment="1">
      <alignment vertical="center"/>
    </xf>
    <xf numFmtId="177" fontId="18" fillId="5" borderId="27" xfId="8" applyNumberFormat="1" applyFont="1" applyFill="1" applyBorder="1" applyAlignment="1">
      <alignment vertical="center"/>
    </xf>
    <xf numFmtId="177" fontId="18" fillId="0" borderId="10" xfId="8" applyNumberFormat="1" applyFont="1" applyFill="1" applyBorder="1" applyAlignment="1">
      <alignment vertical="center"/>
    </xf>
    <xf numFmtId="177" fontId="19" fillId="3" borderId="26" xfId="8" applyNumberFormat="1" applyFont="1" applyFill="1" applyBorder="1" applyAlignment="1">
      <alignment vertical="center"/>
    </xf>
    <xf numFmtId="177" fontId="18" fillId="0" borderId="26" xfId="8" applyNumberFormat="1" applyFont="1" applyFill="1" applyBorder="1" applyAlignment="1">
      <alignment horizontal="center" vertical="center" shrinkToFit="1"/>
    </xf>
    <xf numFmtId="177" fontId="11" fillId="0" borderId="13" xfId="8" applyNumberFormat="1" applyBorder="1" applyAlignment="1">
      <alignment vertical="center"/>
    </xf>
    <xf numFmtId="177" fontId="18" fillId="0" borderId="25" xfId="8" applyNumberFormat="1" applyFont="1" applyFill="1" applyBorder="1" applyAlignment="1">
      <alignment horizontal="center" vertical="center"/>
    </xf>
    <xf numFmtId="177" fontId="18" fillId="0" borderId="8" xfId="8" applyNumberFormat="1" applyFont="1" applyFill="1" applyBorder="1" applyAlignment="1">
      <alignment horizontal="center" vertical="center"/>
    </xf>
    <xf numFmtId="177" fontId="18" fillId="2" borderId="8" xfId="8" applyNumberFormat="1" applyFont="1" applyFill="1" applyBorder="1" applyAlignment="1">
      <alignment vertical="center"/>
    </xf>
    <xf numFmtId="177" fontId="19" fillId="5" borderId="74" xfId="8" applyNumberFormat="1" applyFont="1" applyFill="1" applyBorder="1" applyAlignment="1">
      <alignment vertical="center"/>
    </xf>
    <xf numFmtId="177" fontId="18" fillId="0" borderId="88" xfId="8" applyNumberFormat="1" applyFont="1" applyFill="1" applyBorder="1" applyAlignment="1">
      <alignment vertical="center"/>
    </xf>
    <xf numFmtId="177" fontId="18" fillId="5" borderId="74" xfId="8" applyNumberFormat="1" applyFont="1" applyFill="1" applyBorder="1" applyAlignment="1">
      <alignment vertical="center"/>
    </xf>
    <xf numFmtId="177" fontId="18" fillId="5" borderId="89" xfId="8" applyNumberFormat="1" applyFont="1" applyFill="1" applyBorder="1" applyAlignment="1">
      <alignment vertical="center"/>
    </xf>
    <xf numFmtId="177" fontId="19" fillId="5" borderId="89" xfId="8" applyNumberFormat="1" applyFont="1" applyFill="1" applyBorder="1" applyAlignment="1">
      <alignment vertical="center"/>
    </xf>
    <xf numFmtId="177" fontId="18" fillId="0" borderId="47" xfId="8" applyNumberFormat="1" applyFont="1" applyFill="1" applyBorder="1" applyAlignment="1">
      <alignment horizontal="distributed" vertical="distributed" textRotation="255"/>
    </xf>
    <xf numFmtId="177" fontId="19" fillId="5" borderId="43" xfId="8" applyNumberFormat="1" applyFont="1" applyFill="1" applyBorder="1" applyAlignment="1">
      <alignment vertical="center"/>
    </xf>
    <xf numFmtId="177" fontId="18" fillId="2" borderId="27" xfId="8" applyNumberFormat="1" applyFont="1" applyFill="1" applyBorder="1" applyAlignment="1">
      <alignment vertical="center" shrinkToFit="1"/>
    </xf>
    <xf numFmtId="177" fontId="18" fillId="2" borderId="88" xfId="8" applyNumberFormat="1" applyFont="1" applyFill="1" applyBorder="1" applyAlignment="1">
      <alignment vertical="center"/>
    </xf>
    <xf numFmtId="177" fontId="18" fillId="0" borderId="26" xfId="8" applyNumberFormat="1" applyFont="1" applyFill="1" applyBorder="1" applyAlignment="1">
      <alignment vertical="center" shrinkToFit="1"/>
    </xf>
    <xf numFmtId="177" fontId="19" fillId="0" borderId="10" xfId="8" applyNumberFormat="1" applyFont="1" applyFill="1" applyBorder="1" applyAlignment="1">
      <alignment vertical="center"/>
    </xf>
    <xf numFmtId="177" fontId="18" fillId="0" borderId="74" xfId="8" applyNumberFormat="1" applyFont="1" applyFill="1" applyBorder="1" applyAlignment="1">
      <alignment vertical="center"/>
    </xf>
    <xf numFmtId="177" fontId="18" fillId="0" borderId="80" xfId="8" applyNumberFormat="1" applyFont="1" applyFill="1" applyBorder="1" applyAlignment="1">
      <alignment vertical="center"/>
    </xf>
    <xf numFmtId="177" fontId="18" fillId="4" borderId="70" xfId="8" applyNumberFormat="1" applyFont="1" applyFill="1" applyBorder="1" applyAlignment="1">
      <alignment vertical="center"/>
    </xf>
    <xf numFmtId="177" fontId="18" fillId="0" borderId="43" xfId="8" applyNumberFormat="1" applyFont="1" applyFill="1" applyBorder="1" applyAlignment="1">
      <alignment vertical="center"/>
    </xf>
    <xf numFmtId="177" fontId="18" fillId="0" borderId="42" xfId="8" applyNumberFormat="1" applyFont="1" applyFill="1" applyBorder="1" applyAlignment="1">
      <alignment vertical="center"/>
    </xf>
    <xf numFmtId="177" fontId="18" fillId="0" borderId="89" xfId="8" applyNumberFormat="1" applyFont="1" applyFill="1" applyBorder="1" applyAlignment="1">
      <alignment vertical="center"/>
    </xf>
    <xf numFmtId="177" fontId="18" fillId="0" borderId="90" xfId="8" applyNumberFormat="1" applyFont="1" applyFill="1" applyBorder="1" applyAlignment="1">
      <alignment vertical="center"/>
    </xf>
    <xf numFmtId="177" fontId="19" fillId="4" borderId="31" xfId="8" applyNumberFormat="1" applyFont="1" applyFill="1" applyBorder="1" applyAlignment="1">
      <alignment vertical="center"/>
    </xf>
    <xf numFmtId="177" fontId="18" fillId="4" borderId="89" xfId="8" applyNumberFormat="1" applyFont="1" applyFill="1" applyBorder="1" applyAlignment="1">
      <alignment vertical="center"/>
    </xf>
    <xf numFmtId="177" fontId="18" fillId="0" borderId="5" xfId="8" applyNumberFormat="1" applyFont="1" applyBorder="1" applyAlignment="1">
      <alignment vertical="center"/>
    </xf>
    <xf numFmtId="177" fontId="18" fillId="0" borderId="8" xfId="8" applyNumberFormat="1" applyFont="1" applyFill="1" applyBorder="1" applyAlignment="1">
      <alignment vertical="center"/>
    </xf>
    <xf numFmtId="177" fontId="18" fillId="0" borderId="8" xfId="8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7" fontId="19" fillId="0" borderId="86" xfId="8" applyNumberFormat="1" applyFont="1" applyFill="1" applyBorder="1" applyAlignment="1">
      <alignment vertical="center"/>
    </xf>
    <xf numFmtId="177" fontId="19" fillId="0" borderId="47" xfId="8" applyNumberFormat="1" applyFont="1" applyFill="1" applyBorder="1" applyAlignment="1">
      <alignment vertical="center"/>
    </xf>
    <xf numFmtId="177" fontId="18" fillId="2" borderId="27" xfId="8" applyNumberFormat="1" applyFont="1" applyFill="1" applyBorder="1" applyAlignment="1">
      <alignment vertical="center"/>
    </xf>
    <xf numFmtId="177" fontId="18" fillId="0" borderId="87" xfId="8" applyNumberFormat="1" applyFont="1" applyFill="1" applyBorder="1" applyAlignment="1">
      <alignment vertical="center" shrinkToFit="1"/>
    </xf>
    <xf numFmtId="177" fontId="19" fillId="5" borderId="87" xfId="8" applyNumberFormat="1" applyFont="1" applyFill="1" applyBorder="1" applyAlignment="1">
      <alignment vertical="center"/>
    </xf>
    <xf numFmtId="177" fontId="18" fillId="5" borderId="47" xfId="8" applyNumberFormat="1" applyFont="1" applyFill="1" applyBorder="1" applyAlignment="1">
      <alignment vertical="center"/>
    </xf>
    <xf numFmtId="177" fontId="18" fillId="0" borderId="79" xfId="8" applyNumberFormat="1" applyFont="1" applyBorder="1" applyAlignment="1">
      <alignment vertical="center"/>
    </xf>
    <xf numFmtId="177" fontId="18" fillId="0" borderId="24" xfId="8" applyNumberFormat="1" applyFont="1" applyBorder="1" applyAlignment="1">
      <alignment vertical="center"/>
    </xf>
    <xf numFmtId="177" fontId="18" fillId="0" borderId="8" xfId="8" applyNumberFormat="1" applyFont="1" applyBorder="1" applyAlignment="1">
      <alignment vertical="center"/>
    </xf>
    <xf numFmtId="177" fontId="19" fillId="0" borderId="26" xfId="8" applyNumberFormat="1" applyFont="1" applyBorder="1" applyAlignment="1">
      <alignment vertical="center"/>
    </xf>
    <xf numFmtId="177" fontId="18" fillId="0" borderId="25" xfId="8" applyNumberFormat="1" applyFont="1" applyBorder="1" applyAlignment="1">
      <alignment vertical="center"/>
    </xf>
    <xf numFmtId="177" fontId="18" fillId="0" borderId="20" xfId="8" applyNumberFormat="1" applyFont="1" applyBorder="1" applyAlignment="1">
      <alignment vertical="center"/>
    </xf>
    <xf numFmtId="177" fontId="18" fillId="0" borderId="14" xfId="8" applyNumberFormat="1" applyFont="1" applyBorder="1" applyAlignment="1">
      <alignment vertical="center"/>
    </xf>
    <xf numFmtId="177" fontId="18" fillId="0" borderId="15" xfId="8" applyNumberFormat="1" applyFont="1" applyBorder="1" applyAlignment="1">
      <alignment vertical="center"/>
    </xf>
    <xf numFmtId="177" fontId="18" fillId="0" borderId="70" xfId="8" applyNumberFormat="1" applyFont="1" applyFill="1" applyBorder="1" applyAlignment="1">
      <alignment horizontal="right" vertical="center"/>
    </xf>
    <xf numFmtId="177" fontId="18" fillId="0" borderId="71" xfId="8" applyNumberFormat="1" applyFont="1" applyFill="1" applyBorder="1" applyAlignment="1">
      <alignment horizontal="right" vertical="center"/>
    </xf>
    <xf numFmtId="177" fontId="18" fillId="0" borderId="75" xfId="8" applyNumberFormat="1" applyFont="1" applyFill="1" applyBorder="1" applyAlignment="1">
      <alignment horizontal="right" vertical="center"/>
    </xf>
    <xf numFmtId="177" fontId="19" fillId="0" borderId="70" xfId="8" applyNumberFormat="1" applyFont="1" applyFill="1" applyBorder="1" applyAlignment="1">
      <alignment vertical="center"/>
    </xf>
    <xf numFmtId="177" fontId="19" fillId="0" borderId="31" xfId="8" applyNumberFormat="1" applyFont="1" applyFill="1" applyBorder="1" applyAlignment="1">
      <alignment vertical="center"/>
    </xf>
    <xf numFmtId="177" fontId="19" fillId="0" borderId="26" xfId="8" applyNumberFormat="1" applyFont="1" applyFill="1" applyBorder="1" applyAlignment="1">
      <alignment vertical="center"/>
    </xf>
    <xf numFmtId="177" fontId="18" fillId="0" borderId="85" xfId="8" applyNumberFormat="1" applyFont="1" applyFill="1" applyBorder="1" applyAlignment="1">
      <alignment horizontal="center" vertical="center"/>
    </xf>
    <xf numFmtId="177" fontId="11" fillId="0" borderId="0" xfId="8" applyNumberFormat="1" applyBorder="1" applyAlignment="1">
      <alignment vertical="center"/>
    </xf>
    <xf numFmtId="177" fontId="18" fillId="0" borderId="0" xfId="8" applyNumberFormat="1" applyFont="1" applyBorder="1" applyAlignment="1">
      <alignment vertical="center" textRotation="255"/>
    </xf>
    <xf numFmtId="178" fontId="11" fillId="0" borderId="26" xfId="8" applyNumberFormat="1" applyBorder="1" applyAlignment="1">
      <alignment vertical="center"/>
    </xf>
    <xf numFmtId="178" fontId="11" fillId="0" borderId="31" xfId="8" applyNumberFormat="1" applyBorder="1" applyAlignment="1">
      <alignment vertical="center"/>
    </xf>
    <xf numFmtId="178" fontId="11" fillId="0" borderId="70" xfId="8" applyNumberFormat="1" applyBorder="1" applyAlignment="1">
      <alignment vertical="center"/>
    </xf>
    <xf numFmtId="178" fontId="11" fillId="0" borderId="71" xfId="8" applyNumberFormat="1" applyBorder="1" applyAlignment="1">
      <alignment vertical="center"/>
    </xf>
    <xf numFmtId="178" fontId="11" fillId="0" borderId="27" xfId="8" applyNumberFormat="1" applyBorder="1" applyAlignment="1">
      <alignment vertical="center"/>
    </xf>
    <xf numFmtId="178" fontId="11" fillId="0" borderId="75" xfId="8" applyNumberFormat="1" applyBorder="1" applyAlignment="1">
      <alignment vertical="center"/>
    </xf>
    <xf numFmtId="178" fontId="11" fillId="0" borderId="47" xfId="8" applyNumberFormat="1" applyBorder="1" applyAlignment="1">
      <alignment vertical="center"/>
    </xf>
    <xf numFmtId="178" fontId="11" fillId="0" borderId="86" xfId="8" applyNumberFormat="1" applyBorder="1" applyAlignment="1">
      <alignment vertical="center"/>
    </xf>
    <xf numFmtId="178" fontId="18" fillId="0" borderId="26" xfId="8" applyNumberFormat="1" applyFont="1" applyFill="1" applyBorder="1" applyAlignment="1">
      <alignment vertical="center"/>
    </xf>
    <xf numFmtId="178" fontId="18" fillId="0" borderId="70" xfId="8" applyNumberFormat="1" applyFont="1" applyFill="1" applyBorder="1" applyAlignment="1">
      <alignment vertical="center"/>
    </xf>
    <xf numFmtId="178" fontId="18" fillId="0" borderId="47" xfId="8" applyNumberFormat="1" applyFont="1" applyFill="1" applyBorder="1" applyAlignment="1">
      <alignment vertical="center"/>
    </xf>
    <xf numFmtId="178" fontId="18" fillId="0" borderId="75" xfId="8" applyNumberFormat="1" applyFont="1" applyFill="1" applyBorder="1" applyAlignment="1">
      <alignment vertical="center"/>
    </xf>
    <xf numFmtId="178" fontId="18" fillId="0" borderId="27" xfId="8" applyNumberFormat="1" applyFont="1" applyFill="1" applyBorder="1" applyAlignment="1">
      <alignment vertical="center"/>
    </xf>
    <xf numFmtId="178" fontId="18" fillId="0" borderId="71" xfId="8" applyNumberFormat="1" applyFont="1" applyFill="1" applyBorder="1" applyAlignment="1">
      <alignment vertical="center"/>
    </xf>
    <xf numFmtId="178" fontId="18" fillId="0" borderId="86" xfId="8" applyNumberFormat="1" applyFont="1" applyFill="1" applyBorder="1" applyAlignment="1">
      <alignment vertical="center"/>
    </xf>
    <xf numFmtId="178" fontId="18" fillId="0" borderId="31" xfId="8" applyNumberFormat="1" applyFont="1" applyFill="1" applyBorder="1" applyAlignment="1">
      <alignment vertical="center"/>
    </xf>
    <xf numFmtId="178" fontId="18" fillId="0" borderId="26" xfId="8" applyNumberFormat="1" applyFont="1" applyBorder="1" applyAlignment="1">
      <alignment vertical="center"/>
    </xf>
    <xf numFmtId="178" fontId="18" fillId="0" borderId="27" xfId="8" applyNumberFormat="1" applyFont="1" applyBorder="1" applyAlignment="1">
      <alignment vertical="center"/>
    </xf>
    <xf numFmtId="178" fontId="18" fillId="0" borderId="75" xfId="8" applyNumberFormat="1" applyFont="1" applyBorder="1" applyAlignment="1">
      <alignment vertical="center"/>
    </xf>
    <xf numFmtId="178" fontId="18" fillId="0" borderId="0" xfId="8" applyNumberFormat="1" applyFont="1" applyAlignment="1">
      <alignment vertical="center"/>
    </xf>
    <xf numFmtId="178" fontId="18" fillId="0" borderId="70" xfId="8" applyNumberFormat="1" applyFont="1" applyBorder="1" applyAlignment="1">
      <alignment vertical="center"/>
    </xf>
    <xf numFmtId="178" fontId="18" fillId="0" borderId="71" xfId="8" applyNumberFormat="1" applyFont="1" applyBorder="1" applyAlignment="1">
      <alignment vertical="center"/>
    </xf>
    <xf numFmtId="177" fontId="19" fillId="4" borderId="74" xfId="8" applyNumberFormat="1" applyFont="1" applyFill="1" applyBorder="1" applyAlignment="1">
      <alignment vertical="center"/>
    </xf>
    <xf numFmtId="38" fontId="24" fillId="0" borderId="84" xfId="5" applyFont="1" applyBorder="1" applyAlignment="1">
      <alignment vertical="center"/>
    </xf>
    <xf numFmtId="38" fontId="24" fillId="0" borderId="40" xfId="5" applyFont="1" applyBorder="1" applyAlignment="1">
      <alignment vertical="center"/>
    </xf>
    <xf numFmtId="38" fontId="24" fillId="0" borderId="40" xfId="5" applyFont="1" applyFill="1" applyBorder="1" applyAlignment="1">
      <alignment vertical="center"/>
    </xf>
    <xf numFmtId="177" fontId="24" fillId="0" borderId="93" xfId="0" applyNumberFormat="1" applyFont="1" applyBorder="1" applyAlignment="1">
      <alignment vertical="center" shrinkToFit="1"/>
    </xf>
    <xf numFmtId="0" fontId="23" fillId="0" borderId="96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38" fontId="24" fillId="0" borderId="17" xfId="5" applyFont="1" applyBorder="1" applyAlignment="1">
      <alignment vertical="center"/>
    </xf>
    <xf numFmtId="0" fontId="24" fillId="0" borderId="3" xfId="0" applyFont="1" applyFill="1" applyBorder="1" applyAlignment="1">
      <alignment vertical="center"/>
    </xf>
    <xf numFmtId="177" fontId="23" fillId="0" borderId="9" xfId="0" applyNumberFormat="1" applyFont="1" applyBorder="1" applyAlignment="1">
      <alignment horizontal="center" vertical="center" shrinkToFit="1"/>
    </xf>
    <xf numFmtId="177" fontId="24" fillId="0" borderId="9" xfId="0" applyNumberFormat="1" applyFont="1" applyBorder="1" applyAlignment="1">
      <alignment vertical="center"/>
    </xf>
    <xf numFmtId="177" fontId="24" fillId="0" borderId="34" xfId="0" applyNumberFormat="1" applyFont="1" applyBorder="1" applyAlignment="1">
      <alignment vertical="center"/>
    </xf>
    <xf numFmtId="177" fontId="24" fillId="0" borderId="44" xfId="0" applyNumberFormat="1" applyFont="1" applyBorder="1" applyAlignment="1">
      <alignment vertical="center"/>
    </xf>
    <xf numFmtId="177" fontId="24" fillId="0" borderId="44" xfId="5" applyNumberFormat="1" applyFont="1" applyBorder="1" applyAlignment="1">
      <alignment vertical="center"/>
    </xf>
    <xf numFmtId="38" fontId="24" fillId="0" borderId="97" xfId="5" applyFont="1" applyBorder="1" applyAlignment="1">
      <alignment vertical="center"/>
    </xf>
    <xf numFmtId="177" fontId="24" fillId="0" borderId="69" xfId="5" applyNumberFormat="1" applyFont="1" applyBorder="1" applyAlignment="1">
      <alignment vertical="center"/>
    </xf>
    <xf numFmtId="38" fontId="24" fillId="0" borderId="98" xfId="5" applyFont="1" applyBorder="1" applyAlignment="1">
      <alignment vertical="center"/>
    </xf>
    <xf numFmtId="0" fontId="23" fillId="0" borderId="100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38" fontId="24" fillId="0" borderId="19" xfId="5" applyFont="1" applyBorder="1" applyAlignment="1">
      <alignment vertical="center"/>
    </xf>
    <xf numFmtId="38" fontId="24" fillId="0" borderId="102" xfId="5" applyFont="1" applyBorder="1" applyAlignment="1">
      <alignment vertical="center"/>
    </xf>
    <xf numFmtId="38" fontId="24" fillId="0" borderId="103" xfId="5" applyFont="1" applyBorder="1" applyAlignment="1">
      <alignment vertical="center"/>
    </xf>
    <xf numFmtId="38" fontId="24" fillId="0" borderId="105" xfId="5" applyFont="1" applyBorder="1" applyAlignment="1">
      <alignment vertical="center"/>
    </xf>
    <xf numFmtId="38" fontId="24" fillId="0" borderId="94" xfId="5" applyFont="1" applyBorder="1" applyAlignment="1">
      <alignment vertical="center"/>
    </xf>
    <xf numFmtId="177" fontId="24" fillId="0" borderId="19" xfId="5" applyNumberFormat="1" applyFont="1" applyBorder="1" applyAlignment="1">
      <alignment vertical="center"/>
    </xf>
    <xf numFmtId="177" fontId="24" fillId="0" borderId="102" xfId="5" applyNumberFormat="1" applyFont="1" applyBorder="1" applyAlignment="1">
      <alignment vertical="center"/>
    </xf>
    <xf numFmtId="177" fontId="24" fillId="0" borderId="103" xfId="5" applyNumberFormat="1" applyFont="1" applyBorder="1" applyAlignment="1">
      <alignment vertical="center"/>
    </xf>
    <xf numFmtId="177" fontId="24" fillId="0" borderId="105" xfId="5" applyNumberFormat="1" applyFont="1" applyBorder="1" applyAlignment="1">
      <alignment vertical="center"/>
    </xf>
    <xf numFmtId="177" fontId="18" fillId="0" borderId="27" xfId="8" applyNumberFormat="1" applyFont="1" applyFill="1" applyBorder="1" applyAlignment="1">
      <alignment horizontal="center" vertical="center" wrapText="1" shrinkToFit="1"/>
    </xf>
    <xf numFmtId="177" fontId="18" fillId="8" borderId="26" xfId="8" applyNumberFormat="1" applyFont="1" applyFill="1" applyBorder="1" applyAlignment="1">
      <alignment vertical="center"/>
    </xf>
    <xf numFmtId="177" fontId="18" fillId="0" borderId="26" xfId="8" applyNumberFormat="1" applyFont="1" applyBorder="1" applyAlignment="1">
      <alignment vertical="center" wrapText="1" shrinkToFit="1"/>
    </xf>
    <xf numFmtId="177" fontId="18" fillId="0" borderId="8" xfId="8" applyNumberFormat="1" applyFont="1" applyFill="1" applyBorder="1" applyAlignment="1">
      <alignment horizontal="center" vertical="center"/>
    </xf>
    <xf numFmtId="177" fontId="11" fillId="0" borderId="10" xfId="8" applyNumberFormat="1" applyBorder="1" applyAlignment="1">
      <alignment vertical="center"/>
    </xf>
    <xf numFmtId="38" fontId="24" fillId="0" borderId="104" xfId="5" applyFont="1" applyFill="1" applyBorder="1" applyAlignment="1">
      <alignment vertical="center"/>
    </xf>
    <xf numFmtId="38" fontId="24" fillId="0" borderId="19" xfId="5" applyFont="1" applyFill="1" applyBorder="1" applyAlignment="1">
      <alignment vertical="center"/>
    </xf>
    <xf numFmtId="38" fontId="24" fillId="0" borderId="102" xfId="5" applyFont="1" applyFill="1" applyBorder="1" applyAlignment="1">
      <alignment vertical="center"/>
    </xf>
    <xf numFmtId="177" fontId="24" fillId="0" borderId="77" xfId="5" applyNumberFormat="1" applyFont="1" applyFill="1" applyBorder="1" applyAlignment="1">
      <alignment vertical="center"/>
    </xf>
    <xf numFmtId="177" fontId="24" fillId="0" borderId="9" xfId="5" applyNumberFormat="1" applyFont="1" applyFill="1" applyBorder="1" applyAlignment="1">
      <alignment vertical="center"/>
    </xf>
    <xf numFmtId="177" fontId="24" fillId="0" borderId="34" xfId="5" applyNumberFormat="1" applyFont="1" applyFill="1" applyBorder="1" applyAlignment="1">
      <alignment vertical="center"/>
    </xf>
    <xf numFmtId="0" fontId="8" fillId="0" borderId="45" xfId="0" applyNumberFormat="1" applyFont="1" applyFill="1" applyBorder="1" applyAlignment="1">
      <alignment horizontal="left" vertical="top" wrapText="1"/>
    </xf>
    <xf numFmtId="0" fontId="8" fillId="0" borderId="46" xfId="0" applyNumberFormat="1" applyFont="1" applyFill="1" applyBorder="1" applyAlignment="1">
      <alignment horizontal="left" vertical="top" wrapText="1"/>
    </xf>
    <xf numFmtId="0" fontId="8" fillId="0" borderId="41" xfId="0" applyNumberFormat="1" applyFont="1" applyFill="1" applyBorder="1" applyAlignment="1">
      <alignment horizontal="left" vertical="top" wrapText="1"/>
    </xf>
    <xf numFmtId="0" fontId="8" fillId="0" borderId="65" xfId="0" applyNumberFormat="1" applyFont="1" applyFill="1" applyBorder="1" applyAlignment="1">
      <alignment horizontal="left" vertical="top" wrapText="1"/>
    </xf>
    <xf numFmtId="0" fontId="8" fillId="0" borderId="38" xfId="0" applyNumberFormat="1" applyFont="1" applyFill="1" applyBorder="1" applyAlignment="1">
      <alignment horizontal="left" vertical="top" wrapText="1"/>
    </xf>
    <xf numFmtId="0" fontId="8" fillId="0" borderId="81" xfId="0" applyNumberFormat="1" applyFont="1" applyFill="1" applyBorder="1" applyAlignment="1">
      <alignment horizontal="left" vertical="top" wrapText="1"/>
    </xf>
    <xf numFmtId="0" fontId="8" fillId="0" borderId="82" xfId="0" applyNumberFormat="1" applyFont="1" applyFill="1" applyBorder="1" applyAlignment="1">
      <alignment horizontal="left" vertical="top" wrapText="1"/>
    </xf>
    <xf numFmtId="0" fontId="8" fillId="0" borderId="35" xfId="0" applyNumberFormat="1" applyFont="1" applyFill="1" applyBorder="1" applyAlignment="1">
      <alignment horizontal="left" vertical="top" wrapText="1"/>
    </xf>
    <xf numFmtId="0" fontId="8" fillId="0" borderId="39" xfId="0" applyNumberFormat="1" applyFont="1" applyFill="1" applyBorder="1" applyAlignment="1">
      <alignment horizontal="left" vertical="top" wrapText="1"/>
    </xf>
    <xf numFmtId="0" fontId="8" fillId="0" borderId="64" xfId="0" applyNumberFormat="1" applyFont="1" applyFill="1" applyBorder="1" applyAlignment="1">
      <alignment horizontal="left" vertical="top" wrapText="1"/>
    </xf>
    <xf numFmtId="0" fontId="8" fillId="0" borderId="73" xfId="0" applyNumberFormat="1" applyFont="1" applyFill="1" applyBorder="1" applyAlignment="1">
      <alignment horizontal="left" vertical="top" wrapText="1"/>
    </xf>
    <xf numFmtId="0" fontId="8" fillId="0" borderId="72" xfId="0" applyNumberFormat="1" applyFont="1" applyFill="1" applyBorder="1" applyAlignment="1">
      <alignment horizontal="left" vertical="top" wrapText="1"/>
    </xf>
    <xf numFmtId="0" fontId="8" fillId="0" borderId="33" xfId="0" applyNumberFormat="1" applyFont="1" applyFill="1" applyBorder="1" applyAlignment="1">
      <alignment horizontal="left" vertical="top" wrapText="1"/>
    </xf>
    <xf numFmtId="0" fontId="8" fillId="0" borderId="36" xfId="0" applyNumberFormat="1" applyFont="1" applyFill="1" applyBorder="1" applyAlignment="1">
      <alignment horizontal="left" vertical="top" wrapText="1"/>
    </xf>
    <xf numFmtId="177" fontId="24" fillId="0" borderId="104" xfId="5" applyNumberFormat="1" applyFont="1" applyBorder="1" applyAlignment="1">
      <alignment vertical="center"/>
    </xf>
    <xf numFmtId="177" fontId="24" fillId="0" borderId="19" xfId="5" applyNumberFormat="1" applyFont="1" applyBorder="1" applyAlignment="1">
      <alignment vertical="center"/>
    </xf>
    <xf numFmtId="177" fontId="24" fillId="0" borderId="102" xfId="5" applyNumberFormat="1" applyFont="1" applyBorder="1" applyAlignment="1">
      <alignment vertical="center"/>
    </xf>
    <xf numFmtId="177" fontId="24" fillId="0" borderId="104" xfId="5" applyNumberFormat="1" applyFont="1" applyFill="1" applyBorder="1" applyAlignment="1">
      <alignment vertical="center"/>
    </xf>
    <xf numFmtId="177" fontId="24" fillId="0" borderId="19" xfId="5" applyNumberFormat="1" applyFont="1" applyFill="1" applyBorder="1" applyAlignment="1">
      <alignment vertical="center"/>
    </xf>
    <xf numFmtId="177" fontId="24" fillId="0" borderId="102" xfId="5" applyNumberFormat="1" applyFont="1" applyFill="1" applyBorder="1" applyAlignment="1">
      <alignment vertical="center"/>
    </xf>
    <xf numFmtId="38" fontId="24" fillId="0" borderId="76" xfId="5" applyFont="1" applyFill="1" applyBorder="1" applyAlignment="1">
      <alignment vertical="center"/>
    </xf>
    <xf numFmtId="38" fontId="24" fillId="0" borderId="17" xfId="5" applyFont="1" applyFill="1" applyBorder="1" applyAlignment="1">
      <alignment vertical="center"/>
    </xf>
    <xf numFmtId="38" fontId="24" fillId="0" borderId="84" xfId="5" applyFont="1" applyFill="1" applyBorder="1" applyAlignment="1">
      <alignment vertical="center"/>
    </xf>
    <xf numFmtId="0" fontId="8" fillId="0" borderId="60" xfId="0" applyNumberFormat="1" applyFont="1" applyFill="1" applyBorder="1" applyAlignment="1">
      <alignment horizontal="left" vertical="top" wrapText="1"/>
    </xf>
    <xf numFmtId="0" fontId="8" fillId="0" borderId="66" xfId="0" applyNumberFormat="1" applyFont="1" applyFill="1" applyBorder="1" applyAlignment="1">
      <alignment horizontal="left" vertical="top" wrapText="1"/>
    </xf>
    <xf numFmtId="0" fontId="8" fillId="0" borderId="67" xfId="0" applyNumberFormat="1" applyFont="1" applyFill="1" applyBorder="1" applyAlignment="1">
      <alignment horizontal="left" vertical="top" wrapText="1"/>
    </xf>
    <xf numFmtId="0" fontId="8" fillId="0" borderId="58" xfId="0" applyNumberFormat="1" applyFont="1" applyFill="1" applyBorder="1" applyAlignment="1">
      <alignment horizontal="left" vertical="top" wrapText="1"/>
    </xf>
    <xf numFmtId="0" fontId="8" fillId="0" borderId="68" xfId="0" applyNumberFormat="1" applyFont="1" applyFill="1" applyBorder="1" applyAlignment="1">
      <alignment horizontal="left" vertical="top" wrapText="1"/>
    </xf>
    <xf numFmtId="0" fontId="10" fillId="0" borderId="41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8" fillId="0" borderId="63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8" fillId="0" borderId="37" xfId="0" applyNumberFormat="1" applyFont="1" applyFill="1" applyBorder="1" applyAlignment="1">
      <alignment horizontal="left" vertical="top" wrapText="1"/>
    </xf>
    <xf numFmtId="0" fontId="8" fillId="0" borderId="30" xfId="0" applyNumberFormat="1" applyFont="1" applyFill="1" applyBorder="1" applyAlignment="1">
      <alignment horizontal="left" vertical="top" wrapText="1"/>
    </xf>
    <xf numFmtId="0" fontId="8" fillId="0" borderId="16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center" vertical="center" wrapText="1" shrinkToFit="1"/>
    </xf>
    <xf numFmtId="177" fontId="18" fillId="0" borderId="20" xfId="0" applyNumberFormat="1" applyFont="1" applyBorder="1" applyAlignment="1">
      <alignment horizontal="center" vertical="center" wrapText="1" shrinkToFit="1"/>
    </xf>
    <xf numFmtId="177" fontId="24" fillId="0" borderId="77" xfId="0" applyNumberFormat="1" applyFont="1" applyFill="1" applyBorder="1" applyAlignment="1">
      <alignment vertical="center"/>
    </xf>
    <xf numFmtId="177" fontId="24" fillId="0" borderId="34" xfId="0" applyNumberFormat="1" applyFont="1" applyFill="1" applyBorder="1" applyAlignment="1">
      <alignment vertical="center"/>
    </xf>
    <xf numFmtId="177" fontId="17" fillId="0" borderId="101" xfId="0" applyNumberFormat="1" applyFont="1" applyBorder="1" applyAlignment="1">
      <alignment horizontal="center" vertical="center" wrapText="1" shrinkToFit="1"/>
    </xf>
    <xf numFmtId="177" fontId="17" fillId="0" borderId="6" xfId="0" applyNumberFormat="1" applyFont="1" applyBorder="1" applyAlignment="1">
      <alignment horizontal="center" vertical="center" wrapText="1" shrinkToFit="1"/>
    </xf>
    <xf numFmtId="0" fontId="23" fillId="0" borderId="29" xfId="0" applyFont="1" applyBorder="1" applyAlignment="1">
      <alignment horizontal="center" vertical="center" wrapText="1" shrinkToFit="1"/>
    </xf>
    <xf numFmtId="0" fontId="23" fillId="0" borderId="20" xfId="0" applyFont="1" applyBorder="1" applyAlignment="1">
      <alignment horizontal="center" vertical="center" shrinkToFit="1"/>
    </xf>
    <xf numFmtId="177" fontId="17" fillId="0" borderId="99" xfId="0" applyNumberFormat="1" applyFont="1" applyBorder="1" applyAlignment="1">
      <alignment horizontal="center" vertical="center" wrapText="1" shrinkToFit="1"/>
    </xf>
    <xf numFmtId="177" fontId="17" fillId="0" borderId="7" xfId="0" applyNumberFormat="1" applyFont="1" applyBorder="1" applyAlignment="1">
      <alignment horizontal="center" vertical="center" wrapText="1" shrinkToFit="1"/>
    </xf>
    <xf numFmtId="177" fontId="24" fillId="0" borderId="104" xfId="5" applyNumberFormat="1" applyFont="1" applyBorder="1" applyAlignment="1">
      <alignment horizontal="right" vertical="center"/>
    </xf>
    <xf numFmtId="177" fontId="24" fillId="0" borderId="102" xfId="5" applyNumberFormat="1" applyFont="1" applyBorder="1" applyAlignment="1">
      <alignment horizontal="right" vertical="center"/>
    </xf>
    <xf numFmtId="177" fontId="24" fillId="0" borderId="104" xfId="5" applyNumberFormat="1" applyFont="1" applyFill="1" applyBorder="1" applyAlignment="1">
      <alignment horizontal="right" vertical="center"/>
    </xf>
    <xf numFmtId="177" fontId="24" fillId="0" borderId="102" xfId="5" applyNumberFormat="1" applyFont="1" applyFill="1" applyBorder="1" applyAlignment="1">
      <alignment horizontal="right" vertical="center"/>
    </xf>
    <xf numFmtId="177" fontId="17" fillId="0" borderId="50" xfId="0" applyNumberFormat="1" applyFont="1" applyBorder="1" applyAlignment="1">
      <alignment horizontal="center" vertical="center" wrapText="1" shrinkToFit="1"/>
    </xf>
    <xf numFmtId="177" fontId="17" fillId="0" borderId="52" xfId="0" applyNumberFormat="1" applyFont="1" applyBorder="1" applyAlignment="1">
      <alignment horizontal="center" vertical="center" wrapText="1" shrinkToFit="1"/>
    </xf>
    <xf numFmtId="0" fontId="25" fillId="0" borderId="3" xfId="0" applyFont="1" applyBorder="1" applyAlignment="1">
      <alignment vertical="center" wrapText="1"/>
    </xf>
    <xf numFmtId="0" fontId="10" fillId="0" borderId="49" xfId="0" applyFont="1" applyFill="1" applyBorder="1" applyAlignment="1">
      <alignment horizontal="center" vertical="center" shrinkToFit="1"/>
    </xf>
    <xf numFmtId="0" fontId="10" fillId="0" borderId="51" xfId="0" applyFont="1" applyFill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wrapText="1" shrinkToFit="1"/>
    </xf>
    <xf numFmtId="0" fontId="23" fillId="0" borderId="5" xfId="0" applyFont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0" fillId="0" borderId="48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6" fillId="0" borderId="83" xfId="0" applyFont="1" applyFill="1" applyBorder="1" applyAlignment="1">
      <alignment horizontal="left" vertical="center" wrapText="1"/>
    </xf>
    <xf numFmtId="0" fontId="0" fillId="0" borderId="91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92" xfId="0" applyBorder="1" applyAlignment="1">
      <alignment horizontal="righ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top" wrapText="1"/>
    </xf>
    <xf numFmtId="177" fontId="18" fillId="0" borderId="88" xfId="8" applyNumberFormat="1" applyFont="1" applyFill="1" applyBorder="1" applyAlignment="1">
      <alignment horizontal="center" vertical="center"/>
    </xf>
    <xf numFmtId="0" fontId="18" fillId="0" borderId="10" xfId="8" applyFont="1" applyFill="1" applyBorder="1" applyAlignment="1">
      <alignment horizontal="center" vertical="center"/>
    </xf>
    <xf numFmtId="0" fontId="18" fillId="0" borderId="85" xfId="8" applyFont="1" applyFill="1" applyBorder="1" applyAlignment="1">
      <alignment horizontal="center" vertical="center"/>
    </xf>
    <xf numFmtId="177" fontId="18" fillId="0" borderId="8" xfId="8" applyNumberFormat="1" applyFont="1" applyFill="1" applyBorder="1" applyAlignment="1">
      <alignment horizontal="center" vertical="center"/>
    </xf>
    <xf numFmtId="177" fontId="18" fillId="0" borderId="2" xfId="8" applyNumberFormat="1" applyFont="1" applyFill="1" applyBorder="1" applyAlignment="1">
      <alignment horizontal="center" vertical="center"/>
    </xf>
    <xf numFmtId="177" fontId="18" fillId="0" borderId="25" xfId="8" applyNumberFormat="1" applyFont="1" applyFill="1" applyBorder="1" applyAlignment="1">
      <alignment horizontal="center" vertical="center"/>
    </xf>
    <xf numFmtId="177" fontId="18" fillId="0" borderId="27" xfId="8" applyNumberFormat="1" applyFont="1" applyBorder="1" applyAlignment="1">
      <alignment horizontal="center" vertical="center" textRotation="255"/>
    </xf>
    <xf numFmtId="177" fontId="18" fillId="0" borderId="47" xfId="8" applyNumberFormat="1" applyFont="1" applyBorder="1" applyAlignment="1">
      <alignment horizontal="center" vertical="center" textRotation="255"/>
    </xf>
    <xf numFmtId="177" fontId="18" fillId="0" borderId="79" xfId="8" applyNumberFormat="1" applyFont="1" applyBorder="1" applyAlignment="1">
      <alignment horizontal="left" vertical="center"/>
    </xf>
    <xf numFmtId="177" fontId="18" fillId="0" borderId="95" xfId="8" applyNumberFormat="1" applyFont="1" applyBorder="1" applyAlignment="1">
      <alignment horizontal="left" vertical="center"/>
    </xf>
    <xf numFmtId="177" fontId="18" fillId="0" borderId="78" xfId="8" applyNumberFormat="1" applyFont="1" applyBorder="1" applyAlignment="1">
      <alignment horizontal="left" vertical="center"/>
    </xf>
    <xf numFmtId="177" fontId="18" fillId="0" borderId="18" xfId="8" applyNumberFormat="1" applyFont="1" applyBorder="1" applyAlignment="1">
      <alignment horizontal="left" vertical="center"/>
    </xf>
    <xf numFmtId="177" fontId="18" fillId="0" borderId="20" xfId="8" applyNumberFormat="1" applyFont="1" applyBorder="1" applyAlignment="1">
      <alignment horizontal="left" vertical="center"/>
    </xf>
    <xf numFmtId="177" fontId="19" fillId="4" borderId="86" xfId="8" applyNumberFormat="1" applyFont="1" applyFill="1" applyBorder="1" applyAlignment="1">
      <alignment horizontal="right" vertical="center"/>
    </xf>
    <xf numFmtId="177" fontId="19" fillId="4" borderId="47" xfId="8" applyNumberFormat="1" applyFont="1" applyFill="1" applyBorder="1" applyAlignment="1">
      <alignment horizontal="right" vertical="center"/>
    </xf>
    <xf numFmtId="177" fontId="19" fillId="4" borderId="87" xfId="8" applyNumberFormat="1" applyFont="1" applyFill="1" applyBorder="1" applyAlignment="1">
      <alignment horizontal="right" vertical="center"/>
    </xf>
    <xf numFmtId="177" fontId="18" fillId="0" borderId="5" xfId="8" applyNumberFormat="1" applyFont="1" applyBorder="1" applyAlignment="1">
      <alignment horizontal="center" vertical="center" textRotation="255"/>
    </xf>
    <xf numFmtId="177" fontId="18" fillId="0" borderId="8" xfId="8" applyNumberFormat="1" applyFont="1" applyFill="1" applyBorder="1" applyAlignment="1">
      <alignment horizontal="left" vertical="center"/>
    </xf>
    <xf numFmtId="177" fontId="18" fillId="0" borderId="2" xfId="8" applyNumberFormat="1" applyFont="1" applyFill="1" applyBorder="1" applyAlignment="1">
      <alignment horizontal="left" vertical="center"/>
    </xf>
    <xf numFmtId="177" fontId="18" fillId="0" borderId="25" xfId="8" applyNumberFormat="1" applyFont="1" applyFill="1" applyBorder="1" applyAlignment="1">
      <alignment horizontal="left" vertical="center"/>
    </xf>
    <xf numFmtId="177" fontId="18" fillId="0" borderId="5" xfId="8" applyNumberFormat="1" applyFont="1" applyFill="1" applyBorder="1" applyAlignment="1">
      <alignment horizontal="right" vertical="distributed"/>
    </xf>
    <xf numFmtId="177" fontId="18" fillId="0" borderId="6" xfId="8" applyNumberFormat="1" applyFont="1" applyFill="1" applyBorder="1" applyAlignment="1">
      <alignment horizontal="right" vertical="distributed"/>
    </xf>
    <xf numFmtId="177" fontId="18" fillId="0" borderId="73" xfId="8" applyNumberFormat="1" applyFont="1" applyFill="1" applyBorder="1" applyAlignment="1">
      <alignment horizontal="left" vertical="center"/>
    </xf>
    <xf numFmtId="177" fontId="18" fillId="0" borderId="81" xfId="8" applyNumberFormat="1" applyFont="1" applyFill="1" applyBorder="1" applyAlignment="1">
      <alignment horizontal="left" vertical="center"/>
    </xf>
    <xf numFmtId="177" fontId="18" fillId="0" borderId="48" xfId="8" applyNumberFormat="1" applyFont="1" applyFill="1" applyBorder="1" applyAlignment="1">
      <alignment horizontal="left" vertical="center"/>
    </xf>
    <xf numFmtId="177" fontId="18" fillId="0" borderId="4" xfId="8" applyNumberFormat="1" applyFont="1" applyFill="1" applyBorder="1" applyAlignment="1">
      <alignment horizontal="left" vertical="center"/>
    </xf>
    <xf numFmtId="177" fontId="18" fillId="0" borderId="0" xfId="8" applyNumberFormat="1" applyFont="1" applyFill="1" applyBorder="1" applyAlignment="1">
      <alignment horizontal="left" vertical="center"/>
    </xf>
    <xf numFmtId="177" fontId="18" fillId="0" borderId="13" xfId="8" applyNumberFormat="1" applyFont="1" applyFill="1" applyBorder="1" applyAlignment="1">
      <alignment horizontal="left" vertical="center"/>
    </xf>
    <xf numFmtId="177" fontId="18" fillId="0" borderId="33" xfId="8" applyNumberFormat="1" applyFont="1" applyFill="1" applyBorder="1" applyAlignment="1">
      <alignment horizontal="left" vertical="center"/>
    </xf>
    <xf numFmtId="177" fontId="18" fillId="0" borderId="39" xfId="8" applyNumberFormat="1" applyFont="1" applyFill="1" applyBorder="1" applyAlignment="1">
      <alignment horizontal="left" vertical="center"/>
    </xf>
    <xf numFmtId="177" fontId="18" fillId="0" borderId="32" xfId="8" applyNumberFormat="1" applyFont="1" applyFill="1" applyBorder="1" applyAlignment="1">
      <alignment horizontal="left" vertical="center"/>
    </xf>
    <xf numFmtId="177" fontId="18" fillId="0" borderId="31" xfId="8" applyNumberFormat="1" applyFont="1" applyBorder="1" applyAlignment="1">
      <alignment horizontal="center" vertical="center" textRotation="255"/>
    </xf>
    <xf numFmtId="177" fontId="18" fillId="0" borderId="86" xfId="8" applyNumberFormat="1" applyFont="1" applyFill="1" applyBorder="1" applyAlignment="1">
      <alignment horizontal="right" vertical="center"/>
    </xf>
    <xf numFmtId="177" fontId="18" fillId="0" borderId="47" xfId="8" applyNumberFormat="1" applyFont="1" applyFill="1" applyBorder="1" applyAlignment="1">
      <alignment horizontal="right" vertical="center"/>
    </xf>
    <xf numFmtId="177" fontId="18" fillId="0" borderId="87" xfId="8" applyNumberFormat="1" applyFont="1" applyFill="1" applyBorder="1" applyAlignment="1">
      <alignment horizontal="right" vertical="center"/>
    </xf>
    <xf numFmtId="177" fontId="19" fillId="0" borderId="86" xfId="8" applyNumberFormat="1" applyFont="1" applyFill="1" applyBorder="1" applyAlignment="1">
      <alignment horizontal="right" vertical="center"/>
    </xf>
    <xf numFmtId="177" fontId="19" fillId="0" borderId="47" xfId="8" applyNumberFormat="1" applyFont="1" applyFill="1" applyBorder="1" applyAlignment="1">
      <alignment horizontal="right" vertical="center"/>
    </xf>
    <xf numFmtId="177" fontId="19" fillId="0" borderId="87" xfId="8" applyNumberFormat="1" applyFont="1" applyFill="1" applyBorder="1" applyAlignment="1">
      <alignment horizontal="right" vertical="center"/>
    </xf>
    <xf numFmtId="178" fontId="18" fillId="0" borderId="86" xfId="8" applyNumberFormat="1" applyFont="1" applyBorder="1" applyAlignment="1">
      <alignment horizontal="right" vertical="center"/>
    </xf>
    <xf numFmtId="178" fontId="18" fillId="0" borderId="47" xfId="8" applyNumberFormat="1" applyFont="1" applyBorder="1" applyAlignment="1">
      <alignment horizontal="right" vertical="center"/>
    </xf>
    <xf numFmtId="178" fontId="18" fillId="0" borderId="87" xfId="8" applyNumberFormat="1" applyFont="1" applyBorder="1" applyAlignment="1">
      <alignment horizontal="right" vertical="center"/>
    </xf>
    <xf numFmtId="177" fontId="17" fillId="0" borderId="26" xfId="8" applyNumberFormat="1" applyFont="1" applyBorder="1" applyAlignment="1">
      <alignment horizontal="center" vertical="center" wrapText="1"/>
    </xf>
    <xf numFmtId="177" fontId="18" fillId="0" borderId="87" xfId="8" applyNumberFormat="1" applyFont="1" applyBorder="1" applyAlignment="1">
      <alignment vertical="center"/>
    </xf>
    <xf numFmtId="177" fontId="18" fillId="0" borderId="71" xfId="8" applyNumberFormat="1" applyFont="1" applyBorder="1" applyAlignment="1">
      <alignment vertical="center"/>
    </xf>
    <xf numFmtId="177" fontId="18" fillId="0" borderId="47" xfId="8" applyNumberFormat="1" applyFont="1" applyBorder="1" applyAlignment="1">
      <alignment vertical="center"/>
    </xf>
    <xf numFmtId="177" fontId="18" fillId="0" borderId="86" xfId="8" applyNumberFormat="1" applyFont="1" applyBorder="1" applyAlignment="1">
      <alignment vertical="center"/>
    </xf>
    <xf numFmtId="177" fontId="18" fillId="0" borderId="70" xfId="8" applyNumberFormat="1" applyFont="1" applyBorder="1" applyAlignment="1">
      <alignment vertical="center"/>
    </xf>
    <xf numFmtId="177" fontId="18" fillId="0" borderId="26" xfId="8" applyNumberFormat="1" applyFont="1" applyFill="1" applyBorder="1" applyAlignment="1">
      <alignment horizontal="center" vertical="center" wrapText="1" shrinkToFit="1"/>
    </xf>
    <xf numFmtId="177" fontId="17" fillId="0" borderId="26" xfId="8" applyNumberFormat="1" applyFont="1" applyFill="1" applyBorder="1" applyAlignment="1">
      <alignment horizontal="center" vertical="center" wrapText="1" shrinkToFit="1"/>
    </xf>
    <xf numFmtId="177" fontId="18" fillId="0" borderId="31" xfId="8" applyNumberFormat="1" applyFont="1" applyBorder="1" applyAlignment="1">
      <alignment vertical="center"/>
    </xf>
    <xf numFmtId="177" fontId="18" fillId="0" borderId="75" xfId="8" applyNumberFormat="1" applyFont="1" applyBorder="1" applyAlignment="1">
      <alignment vertical="center"/>
    </xf>
    <xf numFmtId="177" fontId="18" fillId="0" borderId="86" xfId="8" applyNumberFormat="1" applyFont="1" applyBorder="1" applyAlignment="1">
      <alignment vertical="center"/>
    </xf>
    <xf numFmtId="177" fontId="18" fillId="0" borderId="47" xfId="8" applyNumberFormat="1" applyFont="1" applyBorder="1" applyAlignment="1">
      <alignment vertical="center"/>
    </xf>
    <xf numFmtId="177" fontId="18" fillId="0" borderId="87" xfId="8" applyNumberFormat="1" applyFont="1" applyBorder="1" applyAlignment="1">
      <alignment vertical="center"/>
    </xf>
  </cellXfs>
  <cellStyles count="12">
    <cellStyle name="Calc Currency (0)" xfId="1"/>
    <cellStyle name="Header1" xfId="2"/>
    <cellStyle name="Header2" xfId="3"/>
    <cellStyle name="Normal_#18-Internet" xfId="4"/>
    <cellStyle name="桁区切り" xfId="5" builtinId="6"/>
    <cellStyle name="桁区切り 2" xfId="6"/>
    <cellStyle name="桁区切り 2 2" xfId="10"/>
    <cellStyle name="桁区切り 3" xfId="9"/>
    <cellStyle name="標準" xfId="0" builtinId="0"/>
    <cellStyle name="標準 2" xfId="7"/>
    <cellStyle name="標準 2 3" xfId="11"/>
    <cellStyle name="標準 3" xfId="8"/>
  </cellStyles>
  <dxfs count="0"/>
  <tableStyles count="0" defaultTableStyle="TableStyleMedium2" defaultPivotStyle="PivotStyleLight16"/>
  <colors>
    <mruColors>
      <color rgb="FFCCFFFF"/>
      <color rgb="FFCCFFCC"/>
      <color rgb="FFFFFF99"/>
      <color rgb="FFFF99CC"/>
      <color rgb="FFC0C0C0"/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106913</xdr:colOff>
      <xdr:row>45</xdr:row>
      <xdr:rowOff>19439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8805765" y="6988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A33"/>
  <sheetViews>
    <sheetView tabSelected="1" view="pageBreakPreview" zoomScaleNormal="75" zoomScaleSheetLayoutView="100" workbookViewId="0">
      <pane ySplit="3" topLeftCell="A4" activePane="bottomLeft" state="frozen"/>
      <selection activeCell="F13" sqref="F13"/>
      <selection pane="bottomLeft"/>
    </sheetView>
  </sheetViews>
  <sheetFormatPr defaultRowHeight="13.5"/>
  <cols>
    <col min="1" max="1" width="14.25" style="2" customWidth="1"/>
    <col min="2" max="2" width="7" style="8" customWidth="1"/>
    <col min="3" max="3" width="5.625" style="9" customWidth="1"/>
    <col min="4" max="4" width="9.125" style="13" customWidth="1"/>
    <col min="5" max="10" width="9.125" style="8" customWidth="1"/>
    <col min="11" max="12" width="2.75" style="2" customWidth="1"/>
    <col min="13" max="39" width="1.875" style="7" customWidth="1"/>
    <col min="40" max="52" width="1.5" style="7" customWidth="1"/>
    <col min="53" max="64" width="1.625" style="2" customWidth="1"/>
    <col min="65" max="65" width="2.75" style="2" customWidth="1"/>
    <col min="66" max="92" width="1.875" style="7" customWidth="1"/>
    <col min="93" max="105" width="1.5" style="7" customWidth="1"/>
    <col min="106" max="116" width="1.625" style="2" customWidth="1"/>
    <col min="117" max="16384" width="9" style="2"/>
  </cols>
  <sheetData>
    <row r="1" spans="1:105" ht="25.5" customHeight="1" thickBot="1">
      <c r="A1" s="1" t="s">
        <v>24</v>
      </c>
      <c r="B1" s="14"/>
      <c r="C1" s="10"/>
      <c r="D1" s="178"/>
      <c r="E1" s="178"/>
      <c r="F1" s="178"/>
      <c r="G1" s="178"/>
      <c r="H1" s="178"/>
      <c r="I1" s="276"/>
      <c r="J1" s="276"/>
      <c r="M1" s="3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4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5" t="s">
        <v>111</v>
      </c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</row>
    <row r="2" spans="1:105" s="6" customFormat="1" ht="16.5" customHeight="1">
      <c r="A2" s="277" t="s">
        <v>0</v>
      </c>
      <c r="B2" s="281" t="s">
        <v>5</v>
      </c>
      <c r="C2" s="282"/>
      <c r="D2" s="279" t="s">
        <v>126</v>
      </c>
      <c r="E2" s="266" t="s">
        <v>44</v>
      </c>
      <c r="F2" s="264" t="s">
        <v>152</v>
      </c>
      <c r="G2" s="264" t="s">
        <v>169</v>
      </c>
      <c r="H2" s="268" t="s">
        <v>170</v>
      </c>
      <c r="I2" s="260" t="s">
        <v>153</v>
      </c>
      <c r="J2" s="274" t="s">
        <v>154</v>
      </c>
      <c r="K2" s="123"/>
      <c r="L2" s="253" t="s">
        <v>1</v>
      </c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4"/>
      <c r="BK2" s="255"/>
    </row>
    <row r="3" spans="1:105" s="6" customFormat="1" ht="16.5" customHeight="1">
      <c r="A3" s="278"/>
      <c r="B3" s="283"/>
      <c r="C3" s="284"/>
      <c r="D3" s="280"/>
      <c r="E3" s="267"/>
      <c r="F3" s="265"/>
      <c r="G3" s="265"/>
      <c r="H3" s="269"/>
      <c r="I3" s="261"/>
      <c r="J3" s="275"/>
      <c r="K3" s="123"/>
      <c r="L3" s="256" t="s">
        <v>2</v>
      </c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8" t="s">
        <v>3</v>
      </c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9"/>
    </row>
    <row r="4" spans="1:105" s="6" customFormat="1" ht="22.5" customHeight="1">
      <c r="A4" s="285" t="s">
        <v>8</v>
      </c>
      <c r="B4" s="17"/>
      <c r="C4" s="18"/>
      <c r="D4" s="175"/>
      <c r="E4" s="187"/>
      <c r="F4" s="187"/>
      <c r="G4" s="187"/>
      <c r="H4" s="187"/>
      <c r="I4" s="187"/>
      <c r="J4" s="179"/>
      <c r="K4" s="123"/>
      <c r="L4" s="242" t="s">
        <v>128</v>
      </c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7"/>
      <c r="AM4" s="241" t="s">
        <v>156</v>
      </c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3"/>
    </row>
    <row r="5" spans="1:105" s="6" customFormat="1" ht="12.75" customHeight="1">
      <c r="A5" s="286"/>
      <c r="B5" s="17"/>
      <c r="C5" s="18"/>
      <c r="D5" s="176"/>
      <c r="E5" s="188"/>
      <c r="F5" s="188"/>
      <c r="G5" s="188"/>
      <c r="H5" s="188"/>
      <c r="I5" s="188"/>
      <c r="J5" s="179"/>
      <c r="K5" s="123"/>
      <c r="L5" s="245" t="s">
        <v>32</v>
      </c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8"/>
      <c r="AM5" s="244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6"/>
    </row>
    <row r="6" spans="1:105" ht="13.5" customHeight="1">
      <c r="A6" s="286"/>
      <c r="B6" s="15" t="s">
        <v>6</v>
      </c>
      <c r="C6" s="16"/>
      <c r="D6" s="177">
        <v>16201</v>
      </c>
      <c r="E6" s="189">
        <v>16038</v>
      </c>
      <c r="F6" s="189">
        <f>D6-E6</f>
        <v>163</v>
      </c>
      <c r="G6" s="189">
        <v>16203</v>
      </c>
      <c r="H6" s="194">
        <f>G6-D6</f>
        <v>2</v>
      </c>
      <c r="I6" s="189">
        <v>16073</v>
      </c>
      <c r="J6" s="180">
        <f>I6-E6</f>
        <v>35</v>
      </c>
      <c r="K6" s="124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8"/>
      <c r="AM6" s="244" t="s">
        <v>157</v>
      </c>
      <c r="AN6" s="245"/>
      <c r="AO6" s="245"/>
      <c r="AP6" s="245"/>
      <c r="AQ6" s="245"/>
      <c r="AR6" s="245"/>
      <c r="AS6" s="245"/>
      <c r="AT6" s="245"/>
      <c r="AU6" s="245"/>
      <c r="AV6" s="245"/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5"/>
      <c r="BJ6" s="245"/>
      <c r="BK6" s="246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</row>
    <row r="7" spans="1:105" ht="115.5" customHeight="1">
      <c r="A7" s="286"/>
      <c r="B7" s="15" t="s">
        <v>7</v>
      </c>
      <c r="C7" s="16"/>
      <c r="D7" s="177">
        <v>7860</v>
      </c>
      <c r="E7" s="189">
        <v>8580</v>
      </c>
      <c r="F7" s="194">
        <f>D7-E7</f>
        <v>-720</v>
      </c>
      <c r="G7" s="194">
        <v>7870</v>
      </c>
      <c r="H7" s="194">
        <f t="shared" ref="H7:H9" si="0">G7-D7</f>
        <v>10</v>
      </c>
      <c r="I7" s="189">
        <v>8007</v>
      </c>
      <c r="J7" s="180">
        <f>I7-E7</f>
        <v>-573</v>
      </c>
      <c r="K7" s="124"/>
      <c r="L7" s="245" t="s">
        <v>155</v>
      </c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8"/>
      <c r="AM7" s="244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5"/>
      <c r="BK7" s="246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</row>
    <row r="8" spans="1:105" ht="13.5" customHeight="1">
      <c r="A8" s="286"/>
      <c r="B8" s="249" t="s">
        <v>9</v>
      </c>
      <c r="C8" s="250"/>
      <c r="D8" s="177">
        <v>2069</v>
      </c>
      <c r="E8" s="189">
        <v>2130</v>
      </c>
      <c r="F8" s="194">
        <f t="shared" ref="F8:F9" si="1">D8-E8</f>
        <v>-61</v>
      </c>
      <c r="G8" s="194">
        <v>2069</v>
      </c>
      <c r="H8" s="194">
        <f t="shared" si="0"/>
        <v>0</v>
      </c>
      <c r="I8" s="189">
        <v>2129</v>
      </c>
      <c r="J8" s="180">
        <f t="shared" ref="J8:J9" si="2">I8-E8</f>
        <v>-1</v>
      </c>
      <c r="K8" s="124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8"/>
      <c r="AM8" s="244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6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</row>
    <row r="9" spans="1:105" ht="13.5" customHeight="1">
      <c r="A9" s="286"/>
      <c r="B9" s="249" t="s">
        <v>10</v>
      </c>
      <c r="C9" s="250"/>
      <c r="D9" s="177">
        <v>5744</v>
      </c>
      <c r="E9" s="189">
        <v>5547</v>
      </c>
      <c r="F9" s="194">
        <f t="shared" si="1"/>
        <v>197</v>
      </c>
      <c r="G9" s="194">
        <v>5745</v>
      </c>
      <c r="H9" s="194">
        <f t="shared" si="0"/>
        <v>1</v>
      </c>
      <c r="I9" s="189">
        <v>4908</v>
      </c>
      <c r="J9" s="180">
        <f t="shared" si="2"/>
        <v>-639</v>
      </c>
      <c r="K9" s="124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8"/>
      <c r="AM9" s="244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6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</row>
    <row r="10" spans="1:105" ht="13.5" customHeight="1">
      <c r="A10" s="287"/>
      <c r="B10" s="251" t="s">
        <v>11</v>
      </c>
      <c r="C10" s="252"/>
      <c r="D10" s="171">
        <v>408</v>
      </c>
      <c r="E10" s="190">
        <v>418</v>
      </c>
      <c r="F10" s="195">
        <f>D10-E10</f>
        <v>-10</v>
      </c>
      <c r="G10" s="195">
        <v>408</v>
      </c>
      <c r="H10" s="195">
        <f>G10-D10</f>
        <v>0</v>
      </c>
      <c r="I10" s="190">
        <v>419</v>
      </c>
      <c r="J10" s="181">
        <f>I10-E10</f>
        <v>1</v>
      </c>
      <c r="K10" s="124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22"/>
      <c r="AM10" s="216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8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</row>
    <row r="11" spans="1:105" ht="71.25" customHeight="1">
      <c r="A11" s="24" t="s">
        <v>8</v>
      </c>
      <c r="B11" s="19" t="s">
        <v>12</v>
      </c>
      <c r="C11" s="20"/>
      <c r="D11" s="172">
        <v>247</v>
      </c>
      <c r="E11" s="191">
        <v>218</v>
      </c>
      <c r="F11" s="196">
        <f t="shared" ref="F11:F30" si="3">D11-E11</f>
        <v>29</v>
      </c>
      <c r="G11" s="196">
        <v>240</v>
      </c>
      <c r="H11" s="196">
        <f>G11-D11</f>
        <v>-7</v>
      </c>
      <c r="I11" s="191">
        <v>0</v>
      </c>
      <c r="J11" s="182">
        <f>I11-E11</f>
        <v>-218</v>
      </c>
      <c r="K11" s="124"/>
      <c r="L11" s="209" t="s">
        <v>144</v>
      </c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10"/>
      <c r="AM11" s="211" t="s">
        <v>137</v>
      </c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1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</row>
    <row r="12" spans="1:105" ht="150" customHeight="1">
      <c r="A12" s="24" t="s">
        <v>25</v>
      </c>
      <c r="B12" s="19" t="s">
        <v>12</v>
      </c>
      <c r="C12" s="21"/>
      <c r="D12" s="172">
        <v>31</v>
      </c>
      <c r="E12" s="191">
        <v>34</v>
      </c>
      <c r="F12" s="196">
        <f t="shared" si="3"/>
        <v>-3</v>
      </c>
      <c r="G12" s="196">
        <v>30</v>
      </c>
      <c r="H12" s="196">
        <f>G12-D12</f>
        <v>-1</v>
      </c>
      <c r="I12" s="191">
        <v>5</v>
      </c>
      <c r="J12" s="182">
        <f t="shared" ref="J12:J31" si="4">I12-E12</f>
        <v>-29</v>
      </c>
      <c r="K12" s="124"/>
      <c r="L12" s="209" t="s">
        <v>145</v>
      </c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10"/>
      <c r="AM12" s="211" t="s">
        <v>140</v>
      </c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1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</row>
    <row r="13" spans="1:105" ht="42" customHeight="1">
      <c r="A13" s="24" t="s">
        <v>8</v>
      </c>
      <c r="B13" s="237" t="s">
        <v>13</v>
      </c>
      <c r="C13" s="238"/>
      <c r="D13" s="172">
        <v>4</v>
      </c>
      <c r="E13" s="191">
        <v>4</v>
      </c>
      <c r="F13" s="196">
        <f t="shared" si="3"/>
        <v>0</v>
      </c>
      <c r="G13" s="196">
        <v>4</v>
      </c>
      <c r="H13" s="196">
        <f t="shared" ref="H13:H30" si="5">G13-D13</f>
        <v>0</v>
      </c>
      <c r="I13" s="191">
        <v>0</v>
      </c>
      <c r="J13" s="182">
        <f t="shared" si="4"/>
        <v>-4</v>
      </c>
      <c r="K13" s="124"/>
      <c r="L13" s="209" t="s">
        <v>129</v>
      </c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10"/>
      <c r="AM13" s="211" t="s">
        <v>138</v>
      </c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1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</row>
    <row r="14" spans="1:105" ht="77.25" customHeight="1">
      <c r="A14" s="24" t="s">
        <v>25</v>
      </c>
      <c r="B14" s="237" t="s">
        <v>26</v>
      </c>
      <c r="C14" s="238"/>
      <c r="D14" s="173">
        <v>307</v>
      </c>
      <c r="E14" s="191">
        <v>148</v>
      </c>
      <c r="F14" s="196">
        <f t="shared" si="3"/>
        <v>159</v>
      </c>
      <c r="G14" s="196">
        <v>307</v>
      </c>
      <c r="H14" s="196">
        <f t="shared" si="5"/>
        <v>0</v>
      </c>
      <c r="I14" s="191">
        <v>148</v>
      </c>
      <c r="J14" s="182">
        <f t="shared" si="4"/>
        <v>0</v>
      </c>
      <c r="K14" s="124"/>
      <c r="L14" s="209" t="s">
        <v>151</v>
      </c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10"/>
      <c r="AM14" s="211" t="s">
        <v>139</v>
      </c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1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</row>
    <row r="15" spans="1:105" ht="39.75" customHeight="1">
      <c r="A15" s="25" t="s">
        <v>15</v>
      </c>
      <c r="B15" s="239" t="s">
        <v>14</v>
      </c>
      <c r="C15" s="240"/>
      <c r="D15" s="171">
        <v>221</v>
      </c>
      <c r="E15" s="190">
        <v>200</v>
      </c>
      <c r="F15" s="195">
        <f t="shared" si="3"/>
        <v>21</v>
      </c>
      <c r="G15" s="195">
        <v>222</v>
      </c>
      <c r="H15" s="196">
        <f t="shared" si="5"/>
        <v>1</v>
      </c>
      <c r="I15" s="190">
        <v>211</v>
      </c>
      <c r="J15" s="181">
        <f t="shared" si="4"/>
        <v>11</v>
      </c>
      <c r="K15" s="124"/>
      <c r="L15" s="217" t="s">
        <v>130</v>
      </c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22"/>
      <c r="AM15" s="216" t="s">
        <v>40</v>
      </c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8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</row>
    <row r="16" spans="1:105" ht="370.5" customHeight="1">
      <c r="A16" s="290" t="s">
        <v>27</v>
      </c>
      <c r="B16" s="294" t="s">
        <v>16</v>
      </c>
      <c r="C16" s="31"/>
      <c r="D16" s="229">
        <v>91234</v>
      </c>
      <c r="E16" s="203">
        <v>93417</v>
      </c>
      <c r="F16" s="226">
        <f t="shared" si="3"/>
        <v>-2183</v>
      </c>
      <c r="G16" s="272">
        <v>92000</v>
      </c>
      <c r="H16" s="270">
        <f t="shared" si="5"/>
        <v>766</v>
      </c>
      <c r="I16" s="203">
        <v>83623</v>
      </c>
      <c r="J16" s="262">
        <f t="shared" si="4"/>
        <v>-9794</v>
      </c>
      <c r="K16" s="124"/>
      <c r="L16" s="219" t="s">
        <v>158</v>
      </c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20"/>
      <c r="AM16" s="213" t="s">
        <v>159</v>
      </c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5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</row>
    <row r="17" spans="1:105" ht="370.5" customHeight="1">
      <c r="A17" s="287"/>
      <c r="B17" s="239"/>
      <c r="C17" s="30"/>
      <c r="D17" s="231"/>
      <c r="E17" s="205"/>
      <c r="F17" s="228">
        <f t="shared" si="3"/>
        <v>0</v>
      </c>
      <c r="G17" s="273"/>
      <c r="H17" s="271"/>
      <c r="I17" s="205"/>
      <c r="J17" s="263">
        <f t="shared" si="4"/>
        <v>0</v>
      </c>
      <c r="K17" s="124"/>
      <c r="L17" s="221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22"/>
      <c r="AM17" s="216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8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</row>
    <row r="18" spans="1:105" ht="30" customHeight="1">
      <c r="A18" s="24" t="s">
        <v>8</v>
      </c>
      <c r="B18" s="22" t="s">
        <v>4</v>
      </c>
      <c r="C18" s="21"/>
      <c r="D18" s="172">
        <v>3</v>
      </c>
      <c r="E18" s="191">
        <v>3</v>
      </c>
      <c r="F18" s="196">
        <f t="shared" si="3"/>
        <v>0</v>
      </c>
      <c r="G18" s="196">
        <v>3</v>
      </c>
      <c r="H18" s="196">
        <f t="shared" si="5"/>
        <v>0</v>
      </c>
      <c r="I18" s="191">
        <v>3</v>
      </c>
      <c r="J18" s="182">
        <f t="shared" si="4"/>
        <v>0</v>
      </c>
      <c r="K18" s="124"/>
      <c r="L18" s="209" t="s">
        <v>39</v>
      </c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10"/>
      <c r="AM18" s="211" t="s">
        <v>131</v>
      </c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1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</row>
    <row r="19" spans="1:105" ht="41.25" customHeight="1">
      <c r="A19" s="24" t="s">
        <v>25</v>
      </c>
      <c r="B19" s="19" t="s">
        <v>4</v>
      </c>
      <c r="C19" s="20"/>
      <c r="D19" s="172">
        <v>75</v>
      </c>
      <c r="E19" s="191">
        <v>62</v>
      </c>
      <c r="F19" s="196">
        <f t="shared" si="3"/>
        <v>13</v>
      </c>
      <c r="G19" s="196">
        <v>75</v>
      </c>
      <c r="H19" s="196">
        <f t="shared" si="5"/>
        <v>0</v>
      </c>
      <c r="I19" s="191">
        <v>62</v>
      </c>
      <c r="J19" s="182">
        <f t="shared" si="4"/>
        <v>0</v>
      </c>
      <c r="K19" s="124"/>
      <c r="L19" s="209" t="s">
        <v>146</v>
      </c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10"/>
      <c r="AM19" s="211" t="s">
        <v>141</v>
      </c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1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1:105" ht="50.25" customHeight="1">
      <c r="A20" s="24" t="s">
        <v>8</v>
      </c>
      <c r="B20" s="22" t="s">
        <v>17</v>
      </c>
      <c r="C20" s="21"/>
      <c r="D20" s="172">
        <v>367</v>
      </c>
      <c r="E20" s="191">
        <v>367</v>
      </c>
      <c r="F20" s="196">
        <f t="shared" si="3"/>
        <v>0</v>
      </c>
      <c r="G20" s="196">
        <v>370</v>
      </c>
      <c r="H20" s="196">
        <f t="shared" si="5"/>
        <v>3</v>
      </c>
      <c r="I20" s="191">
        <v>367</v>
      </c>
      <c r="J20" s="182">
        <f t="shared" si="4"/>
        <v>0</v>
      </c>
      <c r="K20" s="124"/>
      <c r="L20" s="209" t="s">
        <v>38</v>
      </c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10"/>
      <c r="AM20" s="211" t="s">
        <v>132</v>
      </c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1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</row>
    <row r="21" spans="1:105" ht="61.5" customHeight="1">
      <c r="A21" s="24" t="s">
        <v>25</v>
      </c>
      <c r="B21" s="22" t="s">
        <v>17</v>
      </c>
      <c r="C21" s="21"/>
      <c r="D21" s="172">
        <v>784</v>
      </c>
      <c r="E21" s="191">
        <v>784</v>
      </c>
      <c r="F21" s="196">
        <f t="shared" si="3"/>
        <v>0</v>
      </c>
      <c r="G21" s="196">
        <v>788</v>
      </c>
      <c r="H21" s="196">
        <f>G21-D21</f>
        <v>4</v>
      </c>
      <c r="I21" s="191">
        <v>184</v>
      </c>
      <c r="J21" s="182">
        <f t="shared" si="4"/>
        <v>-600</v>
      </c>
      <c r="K21" s="124"/>
      <c r="L21" s="209" t="s">
        <v>147</v>
      </c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10"/>
      <c r="AM21" s="211" t="s">
        <v>142</v>
      </c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1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</row>
    <row r="22" spans="1:105" ht="75" customHeight="1">
      <c r="A22" s="24" t="s">
        <v>29</v>
      </c>
      <c r="B22" s="19" t="s">
        <v>18</v>
      </c>
      <c r="C22" s="21"/>
      <c r="D22" s="172">
        <v>2000</v>
      </c>
      <c r="E22" s="191">
        <v>2000</v>
      </c>
      <c r="F22" s="196">
        <f t="shared" si="3"/>
        <v>0</v>
      </c>
      <c r="G22" s="196">
        <v>2000</v>
      </c>
      <c r="H22" s="196">
        <f t="shared" si="5"/>
        <v>0</v>
      </c>
      <c r="I22" s="191">
        <v>0</v>
      </c>
      <c r="J22" s="182">
        <f t="shared" si="4"/>
        <v>-2000</v>
      </c>
      <c r="K22" s="124"/>
      <c r="L22" s="209" t="s">
        <v>148</v>
      </c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10"/>
      <c r="AM22" s="211" t="s">
        <v>143</v>
      </c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1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</row>
    <row r="23" spans="1:105" ht="409.5" customHeight="1">
      <c r="A23" s="290" t="s">
        <v>30</v>
      </c>
      <c r="B23" s="294" t="s">
        <v>18</v>
      </c>
      <c r="C23" s="288"/>
      <c r="D23" s="229">
        <f>224365+646</f>
        <v>225011</v>
      </c>
      <c r="E23" s="203">
        <f>195961+651</f>
        <v>196612</v>
      </c>
      <c r="F23" s="226">
        <f t="shared" si="3"/>
        <v>28399</v>
      </c>
      <c r="G23" s="226">
        <v>224689</v>
      </c>
      <c r="H23" s="223">
        <f t="shared" si="5"/>
        <v>-322</v>
      </c>
      <c r="I23" s="203">
        <v>259465</v>
      </c>
      <c r="J23" s="206">
        <f t="shared" si="4"/>
        <v>62853</v>
      </c>
      <c r="K23" s="124"/>
      <c r="L23" s="219" t="s">
        <v>160</v>
      </c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20"/>
      <c r="AM23" s="213" t="s">
        <v>161</v>
      </c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5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05" ht="70.5" customHeight="1">
      <c r="A24" s="286"/>
      <c r="B24" s="295"/>
      <c r="C24" s="289"/>
      <c r="D24" s="230"/>
      <c r="E24" s="204"/>
      <c r="F24" s="227"/>
      <c r="G24" s="227"/>
      <c r="H24" s="224"/>
      <c r="I24" s="204"/>
      <c r="J24" s="207"/>
      <c r="K24" s="124"/>
      <c r="L24" s="296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8"/>
      <c r="AM24" s="244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  <c r="BI24" s="245"/>
      <c r="BJ24" s="245"/>
      <c r="BK24" s="246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 ht="73.5" customHeight="1">
      <c r="A25" s="286"/>
      <c r="B25" s="295"/>
      <c r="C25" s="32"/>
      <c r="D25" s="230"/>
      <c r="E25" s="204"/>
      <c r="F25" s="227"/>
      <c r="G25" s="227"/>
      <c r="H25" s="224"/>
      <c r="I25" s="204"/>
      <c r="J25" s="207"/>
      <c r="K25" s="124"/>
      <c r="L25" s="296" t="s">
        <v>162</v>
      </c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8"/>
      <c r="AM25" s="244" t="s">
        <v>163</v>
      </c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  <c r="BI25" s="245"/>
      <c r="BJ25" s="245"/>
      <c r="BK25" s="246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</row>
    <row r="26" spans="1:105" ht="196.5" customHeight="1">
      <c r="A26" s="287"/>
      <c r="B26" s="239"/>
      <c r="C26" s="30"/>
      <c r="D26" s="231"/>
      <c r="E26" s="205"/>
      <c r="F26" s="228"/>
      <c r="G26" s="228"/>
      <c r="H26" s="225"/>
      <c r="I26" s="205"/>
      <c r="J26" s="208"/>
      <c r="K26" s="124"/>
      <c r="L26" s="221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22"/>
      <c r="AM26" s="216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8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</row>
    <row r="27" spans="1:105" ht="57" customHeight="1">
      <c r="A27" s="24" t="s">
        <v>31</v>
      </c>
      <c r="B27" s="19" t="s">
        <v>19</v>
      </c>
      <c r="C27" s="23"/>
      <c r="D27" s="172">
        <v>7</v>
      </c>
      <c r="E27" s="191">
        <v>7</v>
      </c>
      <c r="F27" s="196">
        <f t="shared" si="3"/>
        <v>0</v>
      </c>
      <c r="G27" s="196">
        <v>7</v>
      </c>
      <c r="H27" s="196">
        <f t="shared" si="5"/>
        <v>0</v>
      </c>
      <c r="I27" s="191">
        <v>7</v>
      </c>
      <c r="J27" s="183">
        <f t="shared" si="4"/>
        <v>0</v>
      </c>
      <c r="K27" s="124"/>
      <c r="L27" s="209" t="s">
        <v>166</v>
      </c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10"/>
      <c r="AM27" s="211" t="s">
        <v>112</v>
      </c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1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</row>
    <row r="28" spans="1:105" ht="60" customHeight="1">
      <c r="A28" s="24" t="s">
        <v>31</v>
      </c>
      <c r="B28" s="19" t="s">
        <v>23</v>
      </c>
      <c r="C28" s="23"/>
      <c r="D28" s="172">
        <v>21000</v>
      </c>
      <c r="E28" s="191">
        <v>21000</v>
      </c>
      <c r="F28" s="196">
        <f t="shared" si="3"/>
        <v>0</v>
      </c>
      <c r="G28" s="196">
        <v>21000</v>
      </c>
      <c r="H28" s="196">
        <f t="shared" si="5"/>
        <v>0</v>
      </c>
      <c r="I28" s="191">
        <v>21000</v>
      </c>
      <c r="J28" s="183">
        <f t="shared" si="4"/>
        <v>0</v>
      </c>
      <c r="K28" s="124"/>
      <c r="L28" s="217" t="s">
        <v>167</v>
      </c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22"/>
      <c r="AM28" s="216" t="s">
        <v>164</v>
      </c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8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</row>
    <row r="29" spans="1:105" ht="45" customHeight="1">
      <c r="A29" s="26" t="s">
        <v>22</v>
      </c>
      <c r="B29" s="19" t="s">
        <v>20</v>
      </c>
      <c r="C29" s="23"/>
      <c r="D29" s="172">
        <v>199</v>
      </c>
      <c r="E29" s="191">
        <v>199</v>
      </c>
      <c r="F29" s="196">
        <f t="shared" si="3"/>
        <v>0</v>
      </c>
      <c r="G29" s="196">
        <v>200</v>
      </c>
      <c r="H29" s="196">
        <f t="shared" si="5"/>
        <v>1</v>
      </c>
      <c r="I29" s="191">
        <v>0</v>
      </c>
      <c r="J29" s="183">
        <f t="shared" si="4"/>
        <v>-199</v>
      </c>
      <c r="K29" s="124"/>
      <c r="L29" s="209" t="s">
        <v>165</v>
      </c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10"/>
      <c r="AM29" s="211" t="s">
        <v>127</v>
      </c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1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</row>
    <row r="30" spans="1:105" ht="80.25" customHeight="1">
      <c r="A30" s="26" t="s">
        <v>31</v>
      </c>
      <c r="B30" s="19" t="s">
        <v>20</v>
      </c>
      <c r="C30" s="23"/>
      <c r="D30" s="172">
        <v>43</v>
      </c>
      <c r="E30" s="191">
        <v>43</v>
      </c>
      <c r="F30" s="196">
        <f t="shared" si="3"/>
        <v>0</v>
      </c>
      <c r="G30" s="196">
        <v>45</v>
      </c>
      <c r="H30" s="196">
        <f t="shared" si="5"/>
        <v>2</v>
      </c>
      <c r="I30" s="191">
        <v>0</v>
      </c>
      <c r="J30" s="183">
        <f t="shared" si="4"/>
        <v>-43</v>
      </c>
      <c r="K30" s="124"/>
      <c r="L30" s="209" t="s">
        <v>149</v>
      </c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10"/>
      <c r="AM30" s="211" t="s">
        <v>127</v>
      </c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1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</row>
    <row r="31" spans="1:105" ht="45" customHeight="1" thickBot="1">
      <c r="A31" s="27" t="s">
        <v>8</v>
      </c>
      <c r="B31" s="28" t="s">
        <v>21</v>
      </c>
      <c r="C31" s="29"/>
      <c r="D31" s="184">
        <v>22</v>
      </c>
      <c r="E31" s="192">
        <v>24</v>
      </c>
      <c r="F31" s="197">
        <f>D31-E31</f>
        <v>-2</v>
      </c>
      <c r="G31" s="197">
        <v>22</v>
      </c>
      <c r="H31" s="197">
        <f>G31-D31</f>
        <v>0</v>
      </c>
      <c r="I31" s="192">
        <v>23</v>
      </c>
      <c r="J31" s="185">
        <f t="shared" si="4"/>
        <v>-1</v>
      </c>
      <c r="K31" s="124"/>
      <c r="L31" s="232" t="s">
        <v>150</v>
      </c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4"/>
      <c r="AM31" s="235" t="s">
        <v>168</v>
      </c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6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</row>
    <row r="32" spans="1:105" ht="45" customHeight="1" thickBot="1">
      <c r="A32" s="291" t="s">
        <v>113</v>
      </c>
      <c r="B32" s="292"/>
      <c r="C32" s="293"/>
      <c r="D32" s="186">
        <f t="shared" ref="D32:J32" si="6">SUM(D4:D31)</f>
        <v>373837</v>
      </c>
      <c r="E32" s="193">
        <f t="shared" si="6"/>
        <v>347835</v>
      </c>
      <c r="F32" s="193">
        <f t="shared" si="6"/>
        <v>26002</v>
      </c>
      <c r="G32" s="193">
        <f t="shared" si="6"/>
        <v>374297</v>
      </c>
      <c r="H32" s="193">
        <f t="shared" si="6"/>
        <v>460</v>
      </c>
      <c r="I32" s="193">
        <f t="shared" si="6"/>
        <v>396634</v>
      </c>
      <c r="J32" s="174">
        <f t="shared" si="6"/>
        <v>48799</v>
      </c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</row>
    <row r="33" spans="3:105">
      <c r="C33" s="9" t="s">
        <v>28</v>
      </c>
      <c r="D33" s="13">
        <f>SUM(D4:D31)</f>
        <v>373837</v>
      </c>
      <c r="E33" s="13">
        <f>SUM(E4:E31)</f>
        <v>347835</v>
      </c>
      <c r="F33" s="13">
        <f>SUM(F4:F31)</f>
        <v>26002</v>
      </c>
      <c r="G33" s="13">
        <f t="shared" ref="G33:H33" si="7">SUM(G4:G31)</f>
        <v>374297</v>
      </c>
      <c r="H33" s="13">
        <f t="shared" si="7"/>
        <v>460</v>
      </c>
      <c r="I33" s="13">
        <f>SUM(I4:I31)</f>
        <v>396634</v>
      </c>
      <c r="J33" s="13">
        <f>SUM(J4:J31)</f>
        <v>48799</v>
      </c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</sheetData>
  <mergeCells count="85">
    <mergeCell ref="AM11:BK11"/>
    <mergeCell ref="L27:AL27"/>
    <mergeCell ref="AM27:BK27"/>
    <mergeCell ref="L25:AL26"/>
    <mergeCell ref="AM23:BK24"/>
    <mergeCell ref="L12:AL12"/>
    <mergeCell ref="AM12:BK12"/>
    <mergeCell ref="L18:AL18"/>
    <mergeCell ref="AM18:BK18"/>
    <mergeCell ref="AM13:BK13"/>
    <mergeCell ref="L22:AL22"/>
    <mergeCell ref="AM22:BK22"/>
    <mergeCell ref="L23:AL24"/>
    <mergeCell ref="AM25:BK26"/>
    <mergeCell ref="C23:C24"/>
    <mergeCell ref="A23:A26"/>
    <mergeCell ref="A32:C32"/>
    <mergeCell ref="B14:C14"/>
    <mergeCell ref="A16:A17"/>
    <mergeCell ref="B16:B17"/>
    <mergeCell ref="B23:B26"/>
    <mergeCell ref="I1:J1"/>
    <mergeCell ref="A2:A3"/>
    <mergeCell ref="D2:D3"/>
    <mergeCell ref="B2:C3"/>
    <mergeCell ref="A4:A10"/>
    <mergeCell ref="L2:BK2"/>
    <mergeCell ref="L3:AL3"/>
    <mergeCell ref="AM3:BK3"/>
    <mergeCell ref="I2:I3"/>
    <mergeCell ref="D16:D17"/>
    <mergeCell ref="I16:I17"/>
    <mergeCell ref="J16:J17"/>
    <mergeCell ref="F2:F3"/>
    <mergeCell ref="F16:F17"/>
    <mergeCell ref="E2:E3"/>
    <mergeCell ref="E16:E17"/>
    <mergeCell ref="G2:G3"/>
    <mergeCell ref="H2:H3"/>
    <mergeCell ref="H16:H17"/>
    <mergeCell ref="G16:G17"/>
    <mergeCell ref="J2:J3"/>
    <mergeCell ref="B10:C10"/>
    <mergeCell ref="L6:AL6"/>
    <mergeCell ref="L7:AL7"/>
    <mergeCell ref="L8:AL8"/>
    <mergeCell ref="L9:AL9"/>
    <mergeCell ref="L10:AL10"/>
    <mergeCell ref="B13:C13"/>
    <mergeCell ref="B15:C15"/>
    <mergeCell ref="AM4:BK5"/>
    <mergeCell ref="AM6:BK10"/>
    <mergeCell ref="AM20:BK20"/>
    <mergeCell ref="L19:AL19"/>
    <mergeCell ref="L11:AL11"/>
    <mergeCell ref="L13:AL13"/>
    <mergeCell ref="L15:AL15"/>
    <mergeCell ref="AM15:BK15"/>
    <mergeCell ref="L14:AL14"/>
    <mergeCell ref="AM14:BK14"/>
    <mergeCell ref="L4:AL4"/>
    <mergeCell ref="L5:AL5"/>
    <mergeCell ref="B8:C8"/>
    <mergeCell ref="B9:C9"/>
    <mergeCell ref="L31:AL31"/>
    <mergeCell ref="AM31:BK31"/>
    <mergeCell ref="L28:AL28"/>
    <mergeCell ref="AM28:BK28"/>
    <mergeCell ref="L29:AL29"/>
    <mergeCell ref="AM29:BK29"/>
    <mergeCell ref="L30:AL30"/>
    <mergeCell ref="AM30:BK30"/>
    <mergeCell ref="H23:H26"/>
    <mergeCell ref="G23:G26"/>
    <mergeCell ref="D23:D26"/>
    <mergeCell ref="E23:E26"/>
    <mergeCell ref="F23:F26"/>
    <mergeCell ref="I23:I26"/>
    <mergeCell ref="J23:J26"/>
    <mergeCell ref="L21:AL21"/>
    <mergeCell ref="AM21:BK21"/>
    <mergeCell ref="AM16:BK17"/>
    <mergeCell ref="L16:AL17"/>
    <mergeCell ref="AM19:BK19"/>
    <mergeCell ref="L20:AL20"/>
  </mergeCells>
  <phoneticPr fontId="5"/>
  <dataValidations disablePrompts="1" xWindow="47" yWindow="199" count="1">
    <dataValidation type="list" allowBlank="1" showInputMessage="1" showErrorMessage="1" sqref="A33:A64885">
      <formula1>"○,◎"</formula1>
    </dataValidation>
  </dataValidations>
  <printOptions horizontalCentered="1"/>
  <pageMargins left="0.31496062992125984" right="0.31496062992125984" top="0.39370078740157483" bottom="0.39370078740157483" header="0.31496062992125984" footer="0.19685039370078741"/>
  <pageSetup paperSize="9" scale="90" firstPageNumber="79" fitToWidth="0" pageOrder="overThenDown" orientation="portrait" r:id="rId1"/>
  <headerFooter alignWithMargins="0">
    <oddHeader>&amp;R　　　　　
　</oddHeader>
    <oddFooter>&amp;R機能要件書別紙１　予算編成出力帳票イメージ</oddFooter>
  </headerFooter>
  <colBreaks count="1" manualBreakCount="1">
    <brk id="10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O58"/>
  <sheetViews>
    <sheetView view="pageBreakPreview" zoomScale="98" zoomScaleNormal="100" zoomScaleSheetLayoutView="98" workbookViewId="0">
      <selection activeCell="L4" sqref="L4:M4"/>
    </sheetView>
  </sheetViews>
  <sheetFormatPr defaultRowHeight="12"/>
  <cols>
    <col min="1" max="1" width="9" style="35"/>
    <col min="2" max="2" width="3.125" style="35" customWidth="1"/>
    <col min="3" max="3" width="5.875" style="34" customWidth="1"/>
    <col min="4" max="4" width="2.375" style="34" customWidth="1"/>
    <col min="5" max="5" width="23.375" style="34" customWidth="1"/>
    <col min="6" max="7" width="11.125" style="35" customWidth="1"/>
    <col min="8" max="9" width="9.625" style="35" customWidth="1"/>
    <col min="10" max="10" width="9.875" style="35" customWidth="1"/>
    <col min="11" max="11" width="8.125" style="35" customWidth="1"/>
    <col min="12" max="13" width="9.5" style="35" customWidth="1"/>
    <col min="14" max="14" width="9.625" style="35" customWidth="1"/>
    <col min="15" max="15" width="10.625" style="35" customWidth="1"/>
    <col min="16" max="16384" width="9" style="35"/>
  </cols>
  <sheetData>
    <row r="1" spans="2:15" ht="18.75">
      <c r="C1" s="78" t="s">
        <v>122</v>
      </c>
    </row>
    <row r="3" spans="2:15">
      <c r="B3" s="42"/>
      <c r="C3" s="43"/>
      <c r="D3" s="43"/>
      <c r="E3" s="43"/>
      <c r="F3" s="44"/>
      <c r="G3" s="44"/>
      <c r="H3" s="44"/>
      <c r="I3" s="44"/>
      <c r="K3" s="44"/>
      <c r="L3" s="44"/>
      <c r="M3" s="44"/>
      <c r="O3" s="44" t="s">
        <v>120</v>
      </c>
    </row>
    <row r="4" spans="2:15" ht="24" customHeight="1">
      <c r="B4" s="300" t="s">
        <v>41</v>
      </c>
      <c r="C4" s="301"/>
      <c r="D4" s="301"/>
      <c r="E4" s="302"/>
      <c r="F4" s="45" t="s">
        <v>42</v>
      </c>
      <c r="G4" s="45" t="s">
        <v>43</v>
      </c>
      <c r="H4" s="46" t="s">
        <v>124</v>
      </c>
      <c r="I4" s="47" t="s">
        <v>125</v>
      </c>
      <c r="J4" s="198" t="s">
        <v>135</v>
      </c>
      <c r="K4" s="80" t="s">
        <v>117</v>
      </c>
      <c r="L4" s="338" t="s">
        <v>173</v>
      </c>
      <c r="M4" s="338" t="s">
        <v>172</v>
      </c>
      <c r="N4" s="199" t="s">
        <v>134</v>
      </c>
      <c r="O4" s="200" t="s">
        <v>136</v>
      </c>
    </row>
    <row r="5" spans="2:15" ht="15" customHeight="1">
      <c r="B5" s="303" t="s">
        <v>105</v>
      </c>
      <c r="C5" s="48" t="s">
        <v>45</v>
      </c>
      <c r="D5" s="49" t="s">
        <v>46</v>
      </c>
      <c r="E5" s="50"/>
      <c r="F5" s="51">
        <f>SUM(F6:F9)</f>
        <v>2164384</v>
      </c>
      <c r="G5" s="51">
        <f>SUM(G6:G9)</f>
        <v>23547</v>
      </c>
      <c r="H5" s="53">
        <f>SUM(H6:H9)</f>
        <v>2187931</v>
      </c>
      <c r="I5" s="53">
        <f>SUM(I6:I9)</f>
        <v>2180569</v>
      </c>
      <c r="J5" s="53">
        <f>SUM(J6:J9)</f>
        <v>7362</v>
      </c>
      <c r="K5" s="148">
        <f>(1-H5/I5)*-100</f>
        <v>0.33761830054448438</v>
      </c>
      <c r="L5" s="79">
        <f>SUM(L6:L8)</f>
        <v>2188360</v>
      </c>
      <c r="M5" s="79">
        <f>SUM(M6:M8)</f>
        <v>429</v>
      </c>
      <c r="N5" s="53">
        <f>SUM(N6:N9)</f>
        <v>2173591</v>
      </c>
      <c r="O5" s="53">
        <f>SUM(O6:O9)</f>
        <v>-6978</v>
      </c>
    </row>
    <row r="6" spans="2:15" ht="15" customHeight="1">
      <c r="B6" s="304"/>
      <c r="C6" s="54"/>
      <c r="D6" s="49"/>
      <c r="E6" s="55" t="s">
        <v>47</v>
      </c>
      <c r="F6" s="56">
        <v>1377234</v>
      </c>
      <c r="G6" s="56">
        <v>8204</v>
      </c>
      <c r="H6" s="57">
        <f>SUM(F6:G6)</f>
        <v>1385438</v>
      </c>
      <c r="I6" s="81">
        <v>1371398</v>
      </c>
      <c r="J6" s="57">
        <f>H6-I6</f>
        <v>14040</v>
      </c>
      <c r="K6" s="150">
        <f t="shared" ref="K6:K54" si="0">(1-H6/I6)*-100</f>
        <v>1.0237728216024866</v>
      </c>
      <c r="L6" s="339">
        <v>1386000</v>
      </c>
      <c r="M6" s="339">
        <f>L6-H6</f>
        <v>562</v>
      </c>
      <c r="N6" s="81">
        <v>1371995</v>
      </c>
      <c r="O6" s="57">
        <f>N6-I6</f>
        <v>597</v>
      </c>
    </row>
    <row r="7" spans="2:15" ht="15" customHeight="1">
      <c r="B7" s="304"/>
      <c r="C7" s="58"/>
      <c r="D7" s="49"/>
      <c r="E7" s="59" t="s">
        <v>48</v>
      </c>
      <c r="F7" s="60">
        <v>786300</v>
      </c>
      <c r="G7" s="61">
        <v>11834</v>
      </c>
      <c r="H7" s="59">
        <f>SUM(F7:G7)</f>
        <v>798134</v>
      </c>
      <c r="I7" s="82">
        <v>801514</v>
      </c>
      <c r="J7" s="57">
        <f>H7-I7</f>
        <v>-3380</v>
      </c>
      <c r="K7" s="151">
        <f t="shared" si="0"/>
        <v>-0.42170192909918303</v>
      </c>
      <c r="L7" s="340">
        <v>798000</v>
      </c>
      <c r="M7" s="339">
        <f t="shared" ref="M7:M8" si="1">L7-H7</f>
        <v>-134</v>
      </c>
      <c r="N7" s="82">
        <v>781122</v>
      </c>
      <c r="O7" s="57">
        <f>N7-I7</f>
        <v>-20392</v>
      </c>
    </row>
    <row r="8" spans="2:15" ht="15" customHeight="1">
      <c r="B8" s="304"/>
      <c r="C8" s="58"/>
      <c r="D8" s="49"/>
      <c r="E8" s="59" t="s">
        <v>49</v>
      </c>
      <c r="F8" s="61">
        <v>850</v>
      </c>
      <c r="G8" s="61">
        <v>3509</v>
      </c>
      <c r="H8" s="59">
        <f>SUM(F8:G8)</f>
        <v>4359</v>
      </c>
      <c r="I8" s="82">
        <v>7657</v>
      </c>
      <c r="J8" s="57">
        <f>H8-I8</f>
        <v>-3298</v>
      </c>
      <c r="K8" s="149">
        <f t="shared" si="0"/>
        <v>-43.071699098863782</v>
      </c>
      <c r="L8" s="341">
        <v>4360</v>
      </c>
      <c r="M8" s="339">
        <f t="shared" si="1"/>
        <v>1</v>
      </c>
      <c r="N8" s="82">
        <v>20474</v>
      </c>
      <c r="O8" s="57">
        <f>N8-I8</f>
        <v>12817</v>
      </c>
    </row>
    <row r="9" spans="2:15" ht="15" hidden="1" customHeight="1">
      <c r="B9" s="304"/>
      <c r="C9" s="58"/>
      <c r="D9" s="50"/>
      <c r="E9" s="62"/>
      <c r="F9" s="63">
        <v>0</v>
      </c>
      <c r="G9" s="63">
        <v>0</v>
      </c>
      <c r="H9" s="64"/>
      <c r="I9" s="64"/>
      <c r="J9" s="64"/>
      <c r="K9" s="148" t="e">
        <f t="shared" si="0"/>
        <v>#DIV/0!</v>
      </c>
      <c r="L9" s="341"/>
      <c r="M9" s="341"/>
      <c r="N9" s="64"/>
      <c r="O9" s="64"/>
    </row>
    <row r="10" spans="2:15" ht="15" customHeight="1">
      <c r="B10" s="304"/>
      <c r="C10" s="58"/>
      <c r="D10" s="65" t="s">
        <v>50</v>
      </c>
      <c r="E10" s="53"/>
      <c r="F10" s="51">
        <f>SUM(F11:F19)</f>
        <v>1130225</v>
      </c>
      <c r="G10" s="51">
        <f>SUM(G11:G19)</f>
        <v>50189</v>
      </c>
      <c r="H10" s="53">
        <f>SUM(H11:H19)</f>
        <v>1180414</v>
      </c>
      <c r="I10" s="53">
        <f>SUM(I11:I19)</f>
        <v>1158448</v>
      </c>
      <c r="J10" s="53">
        <f>SUM(J11:J19)</f>
        <v>21966</v>
      </c>
      <c r="K10" s="148">
        <f t="shared" si="0"/>
        <v>1.8961576177782602</v>
      </c>
      <c r="L10" s="79">
        <f>SUM(L11:L18)</f>
        <v>1180572</v>
      </c>
      <c r="M10" s="79">
        <f>SUM(M11:M18)</f>
        <v>158</v>
      </c>
      <c r="N10" s="53">
        <f>SUM(N11:N19)</f>
        <v>1206891</v>
      </c>
      <c r="O10" s="53">
        <f>SUM(O11:O18)</f>
        <v>48443</v>
      </c>
    </row>
    <row r="11" spans="2:15" ht="15" customHeight="1">
      <c r="B11" s="304"/>
      <c r="C11" s="58"/>
      <c r="D11" s="49"/>
      <c r="E11" s="55" t="s">
        <v>51</v>
      </c>
      <c r="F11" s="66">
        <v>11</v>
      </c>
      <c r="G11" s="66">
        <v>1</v>
      </c>
      <c r="H11" s="57">
        <f>SUM(F11:G11)</f>
        <v>12</v>
      </c>
      <c r="I11" s="81">
        <v>12</v>
      </c>
      <c r="J11" s="57">
        <v>0</v>
      </c>
      <c r="K11" s="152">
        <f t="shared" si="0"/>
        <v>0</v>
      </c>
      <c r="L11" s="341">
        <v>12</v>
      </c>
      <c r="M11" s="343">
        <f>L11-H11</f>
        <v>0</v>
      </c>
      <c r="N11" s="81">
        <v>1347</v>
      </c>
      <c r="O11" s="57">
        <f t="shared" ref="O11:O18" si="2">N11-I11</f>
        <v>1335</v>
      </c>
    </row>
    <row r="12" spans="2:15" ht="15" customHeight="1">
      <c r="B12" s="304"/>
      <c r="C12" s="58"/>
      <c r="D12" s="49"/>
      <c r="E12" s="59" t="s">
        <v>48</v>
      </c>
      <c r="F12" s="61">
        <v>399</v>
      </c>
      <c r="G12" s="61">
        <v>881</v>
      </c>
      <c r="H12" s="59">
        <f>SUM(F12:G12)</f>
        <v>1280</v>
      </c>
      <c r="I12" s="82">
        <v>2792</v>
      </c>
      <c r="J12" s="57">
        <f t="shared" ref="J12:J18" si="3">H12-I12</f>
        <v>-1512</v>
      </c>
      <c r="K12" s="151">
        <f t="shared" si="0"/>
        <v>-54.154727793696281</v>
      </c>
      <c r="L12" s="340">
        <v>1300</v>
      </c>
      <c r="M12" s="340">
        <f t="shared" ref="M12:M18" si="4">L12-H12</f>
        <v>20</v>
      </c>
      <c r="N12" s="82">
        <v>2740</v>
      </c>
      <c r="O12" s="57">
        <f t="shared" si="2"/>
        <v>-52</v>
      </c>
    </row>
    <row r="13" spans="2:15" ht="15" customHeight="1">
      <c r="B13" s="304"/>
      <c r="C13" s="58"/>
      <c r="D13" s="49"/>
      <c r="E13" s="59" t="s">
        <v>52</v>
      </c>
      <c r="F13" s="61">
        <v>39966</v>
      </c>
      <c r="G13" s="61">
        <v>44393</v>
      </c>
      <c r="H13" s="59">
        <f t="shared" ref="H13:H18" si="5">SUM(F13:G13)</f>
        <v>84359</v>
      </c>
      <c r="I13" s="82">
        <v>82774</v>
      </c>
      <c r="J13" s="57">
        <f t="shared" si="3"/>
        <v>1585</v>
      </c>
      <c r="K13" s="151">
        <f t="shared" si="0"/>
        <v>1.9148524899122998</v>
      </c>
      <c r="L13" s="340">
        <v>84560</v>
      </c>
      <c r="M13" s="341">
        <f t="shared" si="4"/>
        <v>201</v>
      </c>
      <c r="N13" s="82">
        <v>74908</v>
      </c>
      <c r="O13" s="57">
        <f t="shared" si="2"/>
        <v>-7866</v>
      </c>
    </row>
    <row r="14" spans="2:15" ht="15" hidden="1" customHeight="1">
      <c r="B14" s="304"/>
      <c r="C14" s="58"/>
      <c r="D14" s="49"/>
      <c r="E14" s="59" t="s">
        <v>53</v>
      </c>
      <c r="F14" s="67"/>
      <c r="G14" s="67"/>
      <c r="H14" s="59">
        <f t="shared" si="5"/>
        <v>0</v>
      </c>
      <c r="I14" s="82">
        <v>0</v>
      </c>
      <c r="J14" s="57">
        <f t="shared" si="3"/>
        <v>0</v>
      </c>
      <c r="K14" s="154" t="e">
        <f t="shared" si="0"/>
        <v>#DIV/0!</v>
      </c>
      <c r="L14" s="341"/>
      <c r="M14" s="341">
        <f t="shared" si="4"/>
        <v>0</v>
      </c>
      <c r="N14" s="82">
        <v>0</v>
      </c>
      <c r="O14" s="57">
        <f t="shared" si="2"/>
        <v>0</v>
      </c>
    </row>
    <row r="15" spans="2:15" ht="15" customHeight="1">
      <c r="B15" s="304"/>
      <c r="C15" s="58"/>
      <c r="D15" s="49"/>
      <c r="E15" s="59" t="s">
        <v>54</v>
      </c>
      <c r="F15" s="61">
        <v>130</v>
      </c>
      <c r="G15" s="61">
        <v>0</v>
      </c>
      <c r="H15" s="59">
        <f t="shared" si="5"/>
        <v>130</v>
      </c>
      <c r="I15" s="82">
        <v>147</v>
      </c>
      <c r="J15" s="57">
        <f t="shared" si="3"/>
        <v>-17</v>
      </c>
      <c r="K15" s="151">
        <f t="shared" si="0"/>
        <v>-11.564625850340137</v>
      </c>
      <c r="L15" s="340">
        <v>130</v>
      </c>
      <c r="M15" s="340">
        <f t="shared" si="4"/>
        <v>0</v>
      </c>
      <c r="N15" s="82">
        <v>147</v>
      </c>
      <c r="O15" s="57">
        <f t="shared" si="2"/>
        <v>0</v>
      </c>
    </row>
    <row r="16" spans="2:15" ht="15" hidden="1" customHeight="1">
      <c r="B16" s="304"/>
      <c r="C16" s="58"/>
      <c r="D16" s="49"/>
      <c r="E16" s="68" t="s">
        <v>55</v>
      </c>
      <c r="F16" s="67"/>
      <c r="G16" s="67"/>
      <c r="H16" s="59">
        <f t="shared" si="5"/>
        <v>0</v>
      </c>
      <c r="I16" s="82">
        <v>0</v>
      </c>
      <c r="J16" s="57">
        <f t="shared" si="3"/>
        <v>0</v>
      </c>
      <c r="K16" s="154" t="e">
        <f t="shared" si="0"/>
        <v>#DIV/0!</v>
      </c>
      <c r="L16" s="341"/>
      <c r="M16" s="341">
        <f t="shared" si="4"/>
        <v>0</v>
      </c>
      <c r="N16" s="82">
        <v>0</v>
      </c>
      <c r="O16" s="57">
        <f t="shared" si="2"/>
        <v>0</v>
      </c>
    </row>
    <row r="17" spans="2:15" ht="15" customHeight="1">
      <c r="B17" s="304"/>
      <c r="C17" s="58"/>
      <c r="D17" s="49"/>
      <c r="E17" s="68" t="s">
        <v>36</v>
      </c>
      <c r="F17" s="61">
        <v>1076</v>
      </c>
      <c r="G17" s="61"/>
      <c r="H17" s="59">
        <f t="shared" si="5"/>
        <v>1076</v>
      </c>
      <c r="I17" s="82">
        <v>1059</v>
      </c>
      <c r="J17" s="57">
        <f t="shared" si="3"/>
        <v>17</v>
      </c>
      <c r="K17" s="155">
        <f t="shared" si="0"/>
        <v>1.6052880075543063</v>
      </c>
      <c r="L17" s="342">
        <v>1050</v>
      </c>
      <c r="M17" s="341">
        <f t="shared" si="4"/>
        <v>-26</v>
      </c>
      <c r="N17" s="82">
        <v>845</v>
      </c>
      <c r="O17" s="57">
        <f t="shared" si="2"/>
        <v>-214</v>
      </c>
    </row>
    <row r="18" spans="2:15" ht="15" customHeight="1">
      <c r="B18" s="304"/>
      <c r="C18" s="58"/>
      <c r="D18" s="49"/>
      <c r="E18" s="68" t="s">
        <v>121</v>
      </c>
      <c r="F18" s="61">
        <v>1088643</v>
      </c>
      <c r="G18" s="61">
        <v>4914</v>
      </c>
      <c r="H18" s="59">
        <f t="shared" si="5"/>
        <v>1093557</v>
      </c>
      <c r="I18" s="82">
        <v>1071664</v>
      </c>
      <c r="J18" s="57">
        <f t="shared" si="3"/>
        <v>21893</v>
      </c>
      <c r="K18" s="153">
        <f t="shared" si="0"/>
        <v>2.0428977739291421</v>
      </c>
      <c r="L18" s="342">
        <v>1093520</v>
      </c>
      <c r="M18" s="342">
        <f t="shared" si="4"/>
        <v>-37</v>
      </c>
      <c r="N18" s="82">
        <v>1126904</v>
      </c>
      <c r="O18" s="57">
        <f t="shared" si="2"/>
        <v>55240</v>
      </c>
    </row>
    <row r="19" spans="2:15" ht="15" hidden="1" customHeight="1">
      <c r="B19" s="304"/>
      <c r="C19" s="58"/>
      <c r="D19" s="50"/>
      <c r="E19" s="69"/>
      <c r="F19" s="63">
        <v>0</v>
      </c>
      <c r="G19" s="63">
        <v>0</v>
      </c>
      <c r="H19" s="64"/>
      <c r="I19" s="64"/>
      <c r="J19" s="64"/>
      <c r="K19" s="148" t="e">
        <f t="shared" si="0"/>
        <v>#DIV/0!</v>
      </c>
      <c r="L19" s="341"/>
      <c r="M19" s="341"/>
      <c r="N19" s="64"/>
      <c r="O19" s="64"/>
    </row>
    <row r="20" spans="2:15" ht="15" customHeight="1">
      <c r="B20" s="304"/>
      <c r="C20" s="58"/>
      <c r="D20" s="65" t="s">
        <v>56</v>
      </c>
      <c r="E20" s="53"/>
      <c r="F20" s="51">
        <f>SUM(F21:F22)</f>
        <v>19</v>
      </c>
      <c r="G20" s="51">
        <f>SUM(G21:G22)</f>
        <v>0</v>
      </c>
      <c r="H20" s="53">
        <f>SUM(H21:H22)</f>
        <v>19</v>
      </c>
      <c r="I20" s="53">
        <f>SUM(I21:I22)</f>
        <v>19</v>
      </c>
      <c r="J20" s="53">
        <f>SUM(J21:J22)</f>
        <v>0</v>
      </c>
      <c r="K20" s="148">
        <f t="shared" si="0"/>
        <v>0</v>
      </c>
      <c r="L20" s="79">
        <f>SUM(L21:L22)</f>
        <v>19</v>
      </c>
      <c r="M20" s="79">
        <f>SUM(M21:M22)</f>
        <v>0</v>
      </c>
      <c r="N20" s="53">
        <f>SUM(N21:N22)</f>
        <v>1</v>
      </c>
      <c r="O20" s="53">
        <f>SUM(O21:O22)</f>
        <v>-18</v>
      </c>
    </row>
    <row r="21" spans="2:15" ht="15" customHeight="1">
      <c r="B21" s="304"/>
      <c r="C21" s="58"/>
      <c r="D21" s="49"/>
      <c r="E21" s="55" t="s">
        <v>57</v>
      </c>
      <c r="F21" s="66">
        <v>10</v>
      </c>
      <c r="G21" s="70"/>
      <c r="H21" s="59">
        <f>SUM(F21:G21)</f>
        <v>10</v>
      </c>
      <c r="I21" s="81">
        <v>10</v>
      </c>
      <c r="J21" s="57">
        <f>H21-I21</f>
        <v>0</v>
      </c>
      <c r="K21" s="150">
        <f t="shared" si="0"/>
        <v>0</v>
      </c>
      <c r="L21" s="339">
        <v>10</v>
      </c>
      <c r="M21" s="339">
        <f>L21-H21</f>
        <v>0</v>
      </c>
      <c r="N21" s="81">
        <v>0</v>
      </c>
      <c r="O21" s="57">
        <f>N21-I21</f>
        <v>-10</v>
      </c>
    </row>
    <row r="22" spans="2:15" ht="15" customHeight="1">
      <c r="B22" s="304"/>
      <c r="C22" s="58"/>
      <c r="D22" s="50"/>
      <c r="E22" s="62" t="s">
        <v>37</v>
      </c>
      <c r="F22" s="71">
        <v>9</v>
      </c>
      <c r="G22" s="63"/>
      <c r="H22" s="59">
        <f>SUM(F22:G22)</f>
        <v>9</v>
      </c>
      <c r="I22" s="125">
        <v>9</v>
      </c>
      <c r="J22" s="57">
        <f>H22-I22</f>
        <v>0</v>
      </c>
      <c r="K22" s="149">
        <f t="shared" si="0"/>
        <v>0</v>
      </c>
      <c r="L22" s="341">
        <v>9</v>
      </c>
      <c r="M22" s="339">
        <f>L22-H22</f>
        <v>0</v>
      </c>
      <c r="N22" s="125">
        <v>1</v>
      </c>
      <c r="O22" s="57">
        <f>N22-I22</f>
        <v>-8</v>
      </c>
    </row>
    <row r="23" spans="2:15" ht="15" customHeight="1">
      <c r="B23" s="304"/>
      <c r="C23" s="72" t="s">
        <v>58</v>
      </c>
      <c r="D23" s="73"/>
      <c r="E23" s="74"/>
      <c r="F23" s="51">
        <f>SUM(F5:F22)/2</f>
        <v>3294628</v>
      </c>
      <c r="G23" s="51">
        <f>SUM(G5:G22)/2</f>
        <v>73736</v>
      </c>
      <c r="H23" s="53">
        <f>SUM(H5:H22)/2</f>
        <v>3368364</v>
      </c>
      <c r="I23" s="53">
        <f>SUM(I5:I22)/2</f>
        <v>3339036</v>
      </c>
      <c r="J23" s="53">
        <f>SUM(J5:J22)/2</f>
        <v>29328</v>
      </c>
      <c r="K23" s="148">
        <f t="shared" si="0"/>
        <v>0.87833734047790823</v>
      </c>
      <c r="L23" s="79">
        <f>SUM(L5:L22)/2</f>
        <v>3368951</v>
      </c>
      <c r="M23" s="79">
        <f>SUM(M5:M22)/2</f>
        <v>587</v>
      </c>
      <c r="N23" s="53">
        <f>SUM(N5:N22)/2</f>
        <v>3380483</v>
      </c>
      <c r="O23" s="53">
        <f>SUM(O5:O22)/2</f>
        <v>41447</v>
      </c>
    </row>
    <row r="24" spans="2:15" ht="15" customHeight="1">
      <c r="B24" s="304"/>
      <c r="C24" s="65" t="s">
        <v>59</v>
      </c>
      <c r="D24" s="65" t="s">
        <v>60</v>
      </c>
      <c r="E24" s="53"/>
      <c r="F24" s="51">
        <f>SUM(F25:F37)</f>
        <v>3082699</v>
      </c>
      <c r="G24" s="51">
        <f>SUM(G25:G37)</f>
        <v>67728</v>
      </c>
      <c r="H24" s="53">
        <f>SUM(H25:H37)</f>
        <v>3150427</v>
      </c>
      <c r="I24" s="53">
        <f>SUM(I25:I37)</f>
        <v>3089551</v>
      </c>
      <c r="J24" s="53">
        <f>SUM(J25:J37)</f>
        <v>60876</v>
      </c>
      <c r="K24" s="148">
        <f t="shared" si="0"/>
        <v>1.970383398752773</v>
      </c>
      <c r="L24" s="79">
        <f>SUM(L25:L34)</f>
        <v>2900392</v>
      </c>
      <c r="M24" s="79">
        <f>SUM(M25:M34)</f>
        <v>-250035</v>
      </c>
      <c r="N24" s="53">
        <f>SUM(N25:N37)</f>
        <v>3148230</v>
      </c>
      <c r="O24" s="53">
        <f>SUM(O25:O34)</f>
        <v>58679</v>
      </c>
    </row>
    <row r="25" spans="2:15" ht="15" customHeight="1">
      <c r="B25" s="304"/>
      <c r="C25" s="58"/>
      <c r="D25" s="49"/>
      <c r="E25" s="55" t="s">
        <v>61</v>
      </c>
      <c r="F25" s="56">
        <v>343477</v>
      </c>
      <c r="G25" s="56"/>
      <c r="H25" s="57">
        <f>SUM(F25:G25)</f>
        <v>343477</v>
      </c>
      <c r="I25" s="81">
        <v>320088</v>
      </c>
      <c r="J25" s="57">
        <f>H25-I25</f>
        <v>23389</v>
      </c>
      <c r="K25" s="152">
        <f t="shared" si="0"/>
        <v>7.3070530604083972</v>
      </c>
      <c r="L25" s="341">
        <v>343490</v>
      </c>
      <c r="M25" s="341">
        <f>L25-H25</f>
        <v>13</v>
      </c>
      <c r="N25" s="81">
        <v>364128</v>
      </c>
      <c r="O25" s="57">
        <f t="shared" ref="O25:O34" si="6">N25-I25</f>
        <v>44040</v>
      </c>
    </row>
    <row r="26" spans="2:15" ht="15" customHeight="1">
      <c r="B26" s="304"/>
      <c r="C26" s="58"/>
      <c r="D26" s="49"/>
      <c r="E26" s="59" t="s">
        <v>62</v>
      </c>
      <c r="F26" s="60">
        <v>46804</v>
      </c>
      <c r="G26" s="60"/>
      <c r="H26" s="59">
        <f>SUM(F26:G26)</f>
        <v>46804</v>
      </c>
      <c r="I26" s="82">
        <v>37899</v>
      </c>
      <c r="J26" s="57">
        <f t="shared" ref="J26:J35" si="7">H26-I26</f>
        <v>8905</v>
      </c>
      <c r="K26" s="151">
        <f t="shared" si="0"/>
        <v>23.496662181060191</v>
      </c>
      <c r="L26" s="340">
        <v>46812</v>
      </c>
      <c r="M26" s="340">
        <f t="shared" ref="M26:M37" si="8">L26-H26</f>
        <v>8</v>
      </c>
      <c r="N26" s="82">
        <v>37682</v>
      </c>
      <c r="O26" s="57">
        <f t="shared" si="6"/>
        <v>-217</v>
      </c>
    </row>
    <row r="27" spans="2:15" ht="15" customHeight="1">
      <c r="B27" s="304"/>
      <c r="C27" s="58"/>
      <c r="D27" s="49"/>
      <c r="E27" s="59" t="s">
        <v>63</v>
      </c>
      <c r="F27" s="60">
        <v>371812</v>
      </c>
      <c r="G27" s="60"/>
      <c r="H27" s="59">
        <f t="shared" ref="H27:H34" si="9">SUM(F27:G27)</f>
        <v>371812</v>
      </c>
      <c r="I27" s="82">
        <v>320711</v>
      </c>
      <c r="J27" s="57">
        <f t="shared" si="7"/>
        <v>51101</v>
      </c>
      <c r="K27" s="154">
        <f t="shared" si="0"/>
        <v>15.933659899411001</v>
      </c>
      <c r="L27" s="341">
        <v>371810</v>
      </c>
      <c r="M27" s="341">
        <f t="shared" si="8"/>
        <v>-2</v>
      </c>
      <c r="N27" s="82">
        <v>309838</v>
      </c>
      <c r="O27" s="57">
        <f t="shared" si="6"/>
        <v>-10873</v>
      </c>
    </row>
    <row r="28" spans="2:15" ht="15" customHeight="1">
      <c r="B28" s="304"/>
      <c r="C28" s="58"/>
      <c r="D28" s="49"/>
      <c r="E28" s="75" t="s">
        <v>64</v>
      </c>
      <c r="F28" s="60">
        <v>277987</v>
      </c>
      <c r="G28" s="60"/>
      <c r="H28" s="59">
        <f t="shared" si="9"/>
        <v>277987</v>
      </c>
      <c r="I28" s="82">
        <v>265067</v>
      </c>
      <c r="J28" s="57">
        <f t="shared" si="7"/>
        <v>12920</v>
      </c>
      <c r="K28" s="151">
        <f t="shared" si="0"/>
        <v>4.8742393432603892</v>
      </c>
      <c r="L28" s="340">
        <v>27800</v>
      </c>
      <c r="M28" s="340">
        <f t="shared" si="8"/>
        <v>-250187</v>
      </c>
      <c r="N28" s="82">
        <v>259196</v>
      </c>
      <c r="O28" s="57">
        <f t="shared" si="6"/>
        <v>-5871</v>
      </c>
    </row>
    <row r="29" spans="2:15" ht="15" customHeight="1">
      <c r="B29" s="304"/>
      <c r="C29" s="49"/>
      <c r="D29" s="49"/>
      <c r="E29" s="59" t="s">
        <v>65</v>
      </c>
      <c r="F29" s="67"/>
      <c r="G29" s="61">
        <v>53058</v>
      </c>
      <c r="H29" s="59">
        <f t="shared" si="9"/>
        <v>53058</v>
      </c>
      <c r="I29" s="82">
        <v>51434</v>
      </c>
      <c r="J29" s="57">
        <f t="shared" si="7"/>
        <v>1624</v>
      </c>
      <c r="K29" s="151">
        <f t="shared" si="0"/>
        <v>3.1574444919702849</v>
      </c>
      <c r="L29" s="340">
        <v>53050</v>
      </c>
      <c r="M29" s="341">
        <f t="shared" si="8"/>
        <v>-8</v>
      </c>
      <c r="N29" s="82">
        <v>43698</v>
      </c>
      <c r="O29" s="57">
        <f t="shared" si="6"/>
        <v>-7736</v>
      </c>
    </row>
    <row r="30" spans="2:15" ht="15" customHeight="1">
      <c r="B30" s="304"/>
      <c r="C30" s="58"/>
      <c r="D30" s="49"/>
      <c r="E30" s="59" t="s">
        <v>66</v>
      </c>
      <c r="F30" s="61">
        <v>24849</v>
      </c>
      <c r="G30" s="61">
        <v>12</v>
      </c>
      <c r="H30" s="59">
        <f t="shared" si="9"/>
        <v>24861</v>
      </c>
      <c r="I30" s="82">
        <v>24585</v>
      </c>
      <c r="J30" s="57">
        <f t="shared" si="7"/>
        <v>276</v>
      </c>
      <c r="K30" s="151">
        <f t="shared" si="0"/>
        <v>1.1226357535082387</v>
      </c>
      <c r="L30" s="340">
        <v>24851</v>
      </c>
      <c r="M30" s="340">
        <f t="shared" si="8"/>
        <v>-10</v>
      </c>
      <c r="N30" s="82">
        <v>23558</v>
      </c>
      <c r="O30" s="57">
        <f t="shared" si="6"/>
        <v>-1027</v>
      </c>
    </row>
    <row r="31" spans="2:15" ht="15" customHeight="1">
      <c r="B31" s="304"/>
      <c r="C31" s="58"/>
      <c r="D31" s="49"/>
      <c r="E31" s="59" t="s">
        <v>67</v>
      </c>
      <c r="F31" s="61">
        <v>98426</v>
      </c>
      <c r="G31" s="61"/>
      <c r="H31" s="59">
        <f t="shared" si="9"/>
        <v>98426</v>
      </c>
      <c r="I31" s="82">
        <v>103179</v>
      </c>
      <c r="J31" s="57">
        <f t="shared" si="7"/>
        <v>-4753</v>
      </c>
      <c r="K31" s="154">
        <f t="shared" si="0"/>
        <v>-4.6065575359326978</v>
      </c>
      <c r="L31" s="341">
        <v>98432</v>
      </c>
      <c r="M31" s="340">
        <f t="shared" si="8"/>
        <v>6</v>
      </c>
      <c r="N31" s="82">
        <v>94978</v>
      </c>
      <c r="O31" s="57">
        <f t="shared" si="6"/>
        <v>-8201</v>
      </c>
    </row>
    <row r="32" spans="2:15" ht="15" customHeight="1">
      <c r="B32" s="304"/>
      <c r="C32" s="58"/>
      <c r="D32" s="49"/>
      <c r="E32" s="59" t="s">
        <v>68</v>
      </c>
      <c r="F32" s="61">
        <v>90322</v>
      </c>
      <c r="G32" s="61"/>
      <c r="H32" s="59">
        <f t="shared" si="9"/>
        <v>90322</v>
      </c>
      <c r="I32" s="82">
        <v>119966</v>
      </c>
      <c r="J32" s="57">
        <f t="shared" si="7"/>
        <v>-29644</v>
      </c>
      <c r="K32" s="155">
        <f t="shared" si="0"/>
        <v>-24.710334594801864</v>
      </c>
      <c r="L32" s="342">
        <v>90349</v>
      </c>
      <c r="M32" s="341">
        <f t="shared" si="8"/>
        <v>27</v>
      </c>
      <c r="N32" s="82">
        <v>125859</v>
      </c>
      <c r="O32" s="57">
        <f t="shared" si="6"/>
        <v>5893</v>
      </c>
    </row>
    <row r="33" spans="2:15" ht="15" customHeight="1">
      <c r="B33" s="304"/>
      <c r="C33" s="58"/>
      <c r="D33" s="49"/>
      <c r="E33" s="59" t="s">
        <v>69</v>
      </c>
      <c r="F33" s="61">
        <v>1814111</v>
      </c>
      <c r="G33" s="61">
        <v>14158</v>
      </c>
      <c r="H33" s="59">
        <f t="shared" si="9"/>
        <v>1828269</v>
      </c>
      <c r="I33" s="82">
        <v>1830271</v>
      </c>
      <c r="J33" s="57">
        <f t="shared" si="7"/>
        <v>-2002</v>
      </c>
      <c r="K33" s="151">
        <f t="shared" si="0"/>
        <v>-0.10938270889939705</v>
      </c>
      <c r="L33" s="340">
        <v>1828378</v>
      </c>
      <c r="M33" s="342">
        <f t="shared" si="8"/>
        <v>109</v>
      </c>
      <c r="N33" s="82">
        <v>1842017</v>
      </c>
      <c r="O33" s="57">
        <f t="shared" si="6"/>
        <v>11746</v>
      </c>
    </row>
    <row r="34" spans="2:15" ht="15" customHeight="1">
      <c r="B34" s="304"/>
      <c r="C34" s="58"/>
      <c r="D34" s="49"/>
      <c r="E34" s="59" t="s">
        <v>70</v>
      </c>
      <c r="F34" s="61">
        <v>14911</v>
      </c>
      <c r="G34" s="61">
        <v>500</v>
      </c>
      <c r="H34" s="59">
        <f t="shared" si="9"/>
        <v>15411</v>
      </c>
      <c r="I34" s="82">
        <v>16351</v>
      </c>
      <c r="J34" s="57">
        <f t="shared" si="7"/>
        <v>-940</v>
      </c>
      <c r="K34" s="149">
        <f t="shared" si="0"/>
        <v>-5.7488838603143577</v>
      </c>
      <c r="L34" s="341">
        <v>15420</v>
      </c>
      <c r="M34" s="342">
        <f t="shared" si="8"/>
        <v>9</v>
      </c>
      <c r="N34" s="82">
        <v>47276</v>
      </c>
      <c r="O34" s="57">
        <f t="shared" si="6"/>
        <v>30925</v>
      </c>
    </row>
    <row r="35" spans="2:15" ht="15" hidden="1" customHeight="1">
      <c r="B35" s="304"/>
      <c r="C35" s="58"/>
      <c r="D35" s="49"/>
      <c r="E35" s="59" t="s">
        <v>71</v>
      </c>
      <c r="F35" s="67"/>
      <c r="G35" s="67"/>
      <c r="H35" s="59">
        <f>SUM(F35:G35)</f>
        <v>0</v>
      </c>
      <c r="I35" s="59"/>
      <c r="J35" s="57">
        <f t="shared" si="7"/>
        <v>0</v>
      </c>
      <c r="K35" s="148" t="e">
        <f t="shared" si="0"/>
        <v>#DIV/0!</v>
      </c>
      <c r="L35" s="341"/>
      <c r="M35" s="341">
        <f t="shared" si="8"/>
        <v>0</v>
      </c>
      <c r="N35" s="59"/>
      <c r="O35" s="57">
        <v>0</v>
      </c>
    </row>
    <row r="36" spans="2:15" ht="15" hidden="1" customHeight="1">
      <c r="B36" s="304"/>
      <c r="C36" s="58"/>
      <c r="D36" s="49"/>
      <c r="E36" s="59"/>
      <c r="F36" s="67"/>
      <c r="G36" s="67"/>
      <c r="H36" s="59"/>
      <c r="I36" s="59"/>
      <c r="J36" s="59"/>
      <c r="K36" s="148" t="e">
        <f t="shared" si="0"/>
        <v>#DIV/0!</v>
      </c>
      <c r="L36" s="341"/>
      <c r="M36" s="341">
        <f t="shared" si="8"/>
        <v>0</v>
      </c>
      <c r="N36" s="59"/>
      <c r="O36" s="59"/>
    </row>
    <row r="37" spans="2:15" ht="15" hidden="1" customHeight="1">
      <c r="B37" s="304"/>
      <c r="C37" s="58"/>
      <c r="D37" s="50"/>
      <c r="E37" s="62"/>
      <c r="F37" s="63">
        <v>0</v>
      </c>
      <c r="G37" s="63">
        <v>0</v>
      </c>
      <c r="H37" s="64"/>
      <c r="I37" s="64"/>
      <c r="J37" s="64"/>
      <c r="K37" s="148" t="e">
        <f t="shared" si="0"/>
        <v>#DIV/0!</v>
      </c>
      <c r="L37" s="341"/>
      <c r="M37" s="341">
        <f t="shared" si="8"/>
        <v>0</v>
      </c>
      <c r="N37" s="64"/>
      <c r="O37" s="64"/>
    </row>
    <row r="38" spans="2:15" ht="15" customHeight="1">
      <c r="B38" s="304"/>
      <c r="C38" s="58"/>
      <c r="D38" s="65" t="s">
        <v>72</v>
      </c>
      <c r="E38" s="53"/>
      <c r="F38" s="51">
        <f>SUM(F39:F43)</f>
        <v>155834</v>
      </c>
      <c r="G38" s="51">
        <f>SUM(G39:G43)</f>
        <v>5799</v>
      </c>
      <c r="H38" s="53">
        <f>SUM(H39:H41)</f>
        <v>161633</v>
      </c>
      <c r="I38" s="53">
        <f>SUM(I39:I41)</f>
        <v>174683</v>
      </c>
      <c r="J38" s="53">
        <f>SUM(J39:J41)</f>
        <v>-13050</v>
      </c>
      <c r="K38" s="148">
        <f t="shared" si="0"/>
        <v>-7.4706754521046692</v>
      </c>
      <c r="L38" s="79">
        <f>SUM(L39:L44)</f>
        <v>161633</v>
      </c>
      <c r="M38" s="79">
        <f>SUM(M39:M44)</f>
        <v>-24201</v>
      </c>
      <c r="N38" s="53">
        <f>SUM(N39:N41)</f>
        <v>171362</v>
      </c>
      <c r="O38" s="53">
        <f>SUM(O39:O41)</f>
        <v>-3321</v>
      </c>
    </row>
    <row r="39" spans="2:15" ht="15" customHeight="1">
      <c r="B39" s="304"/>
      <c r="C39" s="58"/>
      <c r="D39" s="49"/>
      <c r="E39" s="76" t="s">
        <v>73</v>
      </c>
      <c r="F39" s="66">
        <v>134360</v>
      </c>
      <c r="G39" s="66">
        <v>2959</v>
      </c>
      <c r="H39" s="57">
        <f>SUM(F39:G39)</f>
        <v>137319</v>
      </c>
      <c r="I39" s="81">
        <v>152681</v>
      </c>
      <c r="J39" s="57">
        <f>H39-I39</f>
        <v>-15362</v>
      </c>
      <c r="K39" s="150">
        <f t="shared" si="0"/>
        <v>-10.061500776128007</v>
      </c>
      <c r="L39" s="339">
        <v>137319</v>
      </c>
      <c r="M39" s="339">
        <f>L39-H39</f>
        <v>0</v>
      </c>
      <c r="N39" s="81">
        <v>149460</v>
      </c>
      <c r="O39" s="57">
        <f t="shared" ref="O39:O44" si="10">N39-I39</f>
        <v>-3221</v>
      </c>
    </row>
    <row r="40" spans="2:15" ht="15" hidden="1" customHeight="1">
      <c r="B40" s="304"/>
      <c r="C40" s="58"/>
      <c r="D40" s="49"/>
      <c r="E40" s="128" t="s">
        <v>118</v>
      </c>
      <c r="F40" s="129"/>
      <c r="G40" s="129"/>
      <c r="H40" s="57"/>
      <c r="I40" s="81"/>
      <c r="J40" s="57"/>
      <c r="K40" s="154"/>
      <c r="L40" s="341"/>
      <c r="M40" s="339">
        <f t="shared" ref="M40:M44" si="11">L40-H40</f>
        <v>0</v>
      </c>
      <c r="N40" s="81"/>
      <c r="O40" s="57">
        <f t="shared" si="10"/>
        <v>0</v>
      </c>
    </row>
    <row r="41" spans="2:15" ht="15" customHeight="1">
      <c r="B41" s="304"/>
      <c r="C41" s="58"/>
      <c r="D41" s="49"/>
      <c r="E41" s="59" t="s">
        <v>74</v>
      </c>
      <c r="F41" s="77">
        <f>90+10+12+21362</f>
        <v>21474</v>
      </c>
      <c r="G41" s="77">
        <f>1+2839</f>
        <v>2840</v>
      </c>
      <c r="H41" s="59">
        <f>SUM(F41:G41)</f>
        <v>24314</v>
      </c>
      <c r="I41" s="82">
        <v>22002</v>
      </c>
      <c r="J41" s="57">
        <f>H41-I41</f>
        <v>2312</v>
      </c>
      <c r="K41" s="151">
        <f t="shared" si="0"/>
        <v>10.508135624034187</v>
      </c>
      <c r="L41" s="340">
        <v>24314</v>
      </c>
      <c r="M41" s="339">
        <f t="shared" si="11"/>
        <v>0</v>
      </c>
      <c r="N41" s="82">
        <v>21902</v>
      </c>
      <c r="O41" s="57">
        <f t="shared" si="10"/>
        <v>-100</v>
      </c>
    </row>
    <row r="42" spans="2:15" ht="15" hidden="1" customHeight="1">
      <c r="B42" s="304"/>
      <c r="C42" s="58"/>
      <c r="D42" s="49"/>
      <c r="E42" s="59"/>
      <c r="F42" s="67">
        <v>0</v>
      </c>
      <c r="G42" s="67">
        <v>0</v>
      </c>
      <c r="H42" s="59"/>
      <c r="I42" s="59"/>
      <c r="J42" s="57">
        <f>H42-I42</f>
        <v>0</v>
      </c>
      <c r="K42" s="149" t="e">
        <f t="shared" si="0"/>
        <v>#DIV/0!</v>
      </c>
      <c r="L42" s="341"/>
      <c r="M42" s="339">
        <f t="shared" si="11"/>
        <v>0</v>
      </c>
      <c r="N42" s="59"/>
      <c r="O42" s="57">
        <f t="shared" si="10"/>
        <v>0</v>
      </c>
    </row>
    <row r="43" spans="2:15" ht="15" hidden="1" customHeight="1">
      <c r="B43" s="304"/>
      <c r="C43" s="58"/>
      <c r="D43" s="50"/>
      <c r="E43" s="62"/>
      <c r="F43" s="67">
        <v>0</v>
      </c>
      <c r="G43" s="67">
        <v>0</v>
      </c>
      <c r="H43" s="64"/>
      <c r="I43" s="64"/>
      <c r="J43" s="57">
        <f>H43-I43</f>
        <v>0</v>
      </c>
      <c r="K43" s="152" t="e">
        <f t="shared" si="0"/>
        <v>#DIV/0!</v>
      </c>
      <c r="L43" s="341"/>
      <c r="M43" s="339">
        <f t="shared" si="11"/>
        <v>0</v>
      </c>
      <c r="N43" s="64"/>
      <c r="O43" s="57">
        <f t="shared" si="10"/>
        <v>0</v>
      </c>
    </row>
    <row r="44" spans="2:15" ht="15" customHeight="1">
      <c r="B44" s="304"/>
      <c r="C44" s="58"/>
      <c r="D44" s="49"/>
      <c r="E44" s="50" t="s">
        <v>115</v>
      </c>
      <c r="F44" s="130"/>
      <c r="G44" s="130"/>
      <c r="H44" s="126">
        <v>24201</v>
      </c>
      <c r="I44" s="49">
        <v>21892</v>
      </c>
      <c r="J44" s="57">
        <f>H44-I44</f>
        <v>2309</v>
      </c>
      <c r="K44" s="153">
        <f t="shared" si="0"/>
        <v>10.547231865521645</v>
      </c>
      <c r="L44" s="341"/>
      <c r="M44" s="339">
        <f t="shared" si="11"/>
        <v>-24201</v>
      </c>
      <c r="N44" s="49"/>
      <c r="O44" s="57">
        <f t="shared" si="10"/>
        <v>-21892</v>
      </c>
    </row>
    <row r="45" spans="2:15" ht="15" customHeight="1">
      <c r="B45" s="304"/>
      <c r="C45" s="58"/>
      <c r="D45" s="65" t="s">
        <v>75</v>
      </c>
      <c r="E45" s="53"/>
      <c r="F45" s="51">
        <f>SUM(F46:F48)</f>
        <v>610</v>
      </c>
      <c r="G45" s="51">
        <f>SUM(G46:G48)</f>
        <v>10</v>
      </c>
      <c r="H45" s="53">
        <f>SUM(H46:H48)</f>
        <v>620</v>
      </c>
      <c r="I45" s="53">
        <f>SUM(I46:I48)</f>
        <v>620</v>
      </c>
      <c r="J45" s="53">
        <f>SUM(J46:J48)</f>
        <v>0</v>
      </c>
      <c r="K45" s="148">
        <f t="shared" si="0"/>
        <v>0</v>
      </c>
      <c r="L45" s="79">
        <f>SUM(L46:L47)</f>
        <v>620</v>
      </c>
      <c r="M45" s="79">
        <f>SUM(M46:M47)</f>
        <v>0</v>
      </c>
      <c r="N45" s="53">
        <f>SUM(N46:N48)</f>
        <v>555</v>
      </c>
      <c r="O45" s="53">
        <f>SUM(O46:O47)</f>
        <v>-65</v>
      </c>
    </row>
    <row r="46" spans="2:15" ht="15" customHeight="1">
      <c r="B46" s="304"/>
      <c r="C46" s="58"/>
      <c r="D46" s="49"/>
      <c r="E46" s="55" t="s">
        <v>76</v>
      </c>
      <c r="F46" s="66">
        <v>10</v>
      </c>
      <c r="G46" s="66"/>
      <c r="H46" s="57">
        <f>SUM(F46:G46)</f>
        <v>10</v>
      </c>
      <c r="I46" s="81">
        <v>10</v>
      </c>
      <c r="J46" s="57">
        <f>H46-I46</f>
        <v>0</v>
      </c>
      <c r="K46" s="150">
        <f t="shared" si="0"/>
        <v>0</v>
      </c>
      <c r="L46" s="339">
        <v>10</v>
      </c>
      <c r="M46" s="343">
        <f>L46-H46</f>
        <v>0</v>
      </c>
      <c r="N46" s="81">
        <v>0</v>
      </c>
      <c r="O46" s="57">
        <f t="shared" ref="O46:O47" si="12">N46-I46</f>
        <v>-10</v>
      </c>
    </row>
    <row r="47" spans="2:15" ht="15" customHeight="1">
      <c r="B47" s="304"/>
      <c r="C47" s="58"/>
      <c r="D47" s="49"/>
      <c r="E47" s="59" t="s">
        <v>34</v>
      </c>
      <c r="F47" s="61">
        <v>600</v>
      </c>
      <c r="G47" s="61">
        <v>10</v>
      </c>
      <c r="H47" s="59">
        <f>SUM(F47:G47)</f>
        <v>610</v>
      </c>
      <c r="I47" s="82">
        <v>610</v>
      </c>
      <c r="J47" s="57">
        <f>H47-I47</f>
        <v>0</v>
      </c>
      <c r="K47" s="149">
        <f t="shared" si="0"/>
        <v>0</v>
      </c>
      <c r="L47" s="341">
        <v>610</v>
      </c>
      <c r="M47" s="339">
        <f>L47-H47</f>
        <v>0</v>
      </c>
      <c r="N47" s="82">
        <v>555</v>
      </c>
      <c r="O47" s="57">
        <f t="shared" si="12"/>
        <v>-55</v>
      </c>
    </row>
    <row r="48" spans="2:15" ht="15" hidden="1" customHeight="1">
      <c r="B48" s="304"/>
      <c r="C48" s="58"/>
      <c r="D48" s="50"/>
      <c r="E48" s="62" t="s">
        <v>77</v>
      </c>
      <c r="F48" s="63">
        <v>0</v>
      </c>
      <c r="G48" s="63">
        <v>0</v>
      </c>
      <c r="H48" s="64">
        <f>SUM(F48:G48)</f>
        <v>0</v>
      </c>
      <c r="I48" s="64"/>
      <c r="J48" s="57">
        <f>H48-I48</f>
        <v>0</v>
      </c>
      <c r="K48" s="148" t="e">
        <f t="shared" si="0"/>
        <v>#DIV/0!</v>
      </c>
      <c r="L48" s="341"/>
      <c r="M48" s="341"/>
      <c r="N48" s="64"/>
      <c r="O48" s="57">
        <v>0</v>
      </c>
    </row>
    <row r="49" spans="2:15" ht="15" customHeight="1">
      <c r="B49" s="304"/>
      <c r="C49" s="58"/>
      <c r="D49" s="65" t="s">
        <v>35</v>
      </c>
      <c r="E49" s="53"/>
      <c r="F49" s="51">
        <f>SUM(F50)</f>
        <v>1000</v>
      </c>
      <c r="G49" s="51">
        <f>SUM(G50)</f>
        <v>0</v>
      </c>
      <c r="H49" s="53">
        <f>SUM(H50)</f>
        <v>1000</v>
      </c>
      <c r="I49" s="53">
        <f>SUM(I50)</f>
        <v>1000</v>
      </c>
      <c r="J49" s="53">
        <f>SUM(J50)</f>
        <v>0</v>
      </c>
      <c r="K49" s="148">
        <f t="shared" si="0"/>
        <v>0</v>
      </c>
      <c r="L49" s="79">
        <f>SUM(L50)</f>
        <v>1000</v>
      </c>
      <c r="M49" s="79">
        <f>SUM(M50)</f>
        <v>0</v>
      </c>
      <c r="N49" s="53">
        <f>SUM(N50)</f>
        <v>0</v>
      </c>
      <c r="O49" s="53">
        <f>O50</f>
        <v>-1000</v>
      </c>
    </row>
    <row r="50" spans="2:15" ht="15" customHeight="1">
      <c r="B50" s="304"/>
      <c r="C50" s="58"/>
      <c r="D50" s="50"/>
      <c r="E50" s="53" t="s">
        <v>35</v>
      </c>
      <c r="F50" s="66">
        <v>1000</v>
      </c>
      <c r="G50" s="66"/>
      <c r="H50" s="49">
        <f>SUM(F50:G50)</f>
        <v>1000</v>
      </c>
      <c r="I50" s="126">
        <v>1000</v>
      </c>
      <c r="J50" s="57">
        <f>H50-I50</f>
        <v>0</v>
      </c>
      <c r="K50" s="148">
        <f t="shared" si="0"/>
        <v>0</v>
      </c>
      <c r="L50" s="341">
        <v>1000</v>
      </c>
      <c r="M50" s="341">
        <f>L50-H50</f>
        <v>0</v>
      </c>
      <c r="N50" s="126">
        <v>0</v>
      </c>
      <c r="O50" s="57">
        <f>N50-I50</f>
        <v>-1000</v>
      </c>
    </row>
    <row r="51" spans="2:15" ht="15" customHeight="1">
      <c r="B51" s="304"/>
      <c r="C51" s="72" t="s">
        <v>58</v>
      </c>
      <c r="D51" s="73"/>
      <c r="E51" s="74"/>
      <c r="F51" s="51">
        <f>SUM(F24:F50)/2</f>
        <v>3240143</v>
      </c>
      <c r="G51" s="51">
        <f>SUM(G24:G50)/2</f>
        <v>73537</v>
      </c>
      <c r="H51" s="53">
        <f>(SUM(H24:H50)-H44)/2</f>
        <v>3313680</v>
      </c>
      <c r="I51" s="53">
        <f>(SUM(I24:I50)-I44)/2</f>
        <v>3265854</v>
      </c>
      <c r="J51" s="53">
        <f>(SUM(J24:J50)-J44)/2</f>
        <v>47826</v>
      </c>
      <c r="K51" s="148">
        <f t="shared" si="0"/>
        <v>1.4644255377000981</v>
      </c>
      <c r="L51" s="79">
        <f>(SUM(L24:L50)-L44)/2</f>
        <v>3063645</v>
      </c>
      <c r="M51" s="79">
        <f>SUM(M24:M50)</f>
        <v>-548472</v>
      </c>
      <c r="N51" s="53">
        <f>(SUM(N24:N50)-N44)/2</f>
        <v>3320147</v>
      </c>
      <c r="O51" s="53">
        <f>(SUM(O24:O50)-O44)/2</f>
        <v>54293</v>
      </c>
    </row>
    <row r="52" spans="2:15" ht="15" customHeight="1">
      <c r="B52" s="304"/>
      <c r="C52" s="297" t="s">
        <v>78</v>
      </c>
      <c r="D52" s="298"/>
      <c r="E52" s="299"/>
      <c r="F52" s="127">
        <f>F23-F51</f>
        <v>54485</v>
      </c>
      <c r="G52" s="127">
        <f>G23-G51</f>
        <v>199</v>
      </c>
      <c r="H52" s="49">
        <f>H23-H51</f>
        <v>54684</v>
      </c>
      <c r="I52" s="49">
        <f>I23-I51</f>
        <v>73182</v>
      </c>
      <c r="J52" s="49">
        <f>H52-I52</f>
        <v>-18498</v>
      </c>
      <c r="K52" s="148">
        <f t="shared" si="0"/>
        <v>-25.276707387062391</v>
      </c>
      <c r="L52" s="341">
        <f>L23-L51</f>
        <v>305306</v>
      </c>
      <c r="M52" s="341">
        <f>M23-M51</f>
        <v>549059</v>
      </c>
      <c r="N52" s="49">
        <f>N23-N51</f>
        <v>60336</v>
      </c>
      <c r="O52" s="49">
        <f>N52-I52</f>
        <v>-12846</v>
      </c>
    </row>
    <row r="53" spans="2:15">
      <c r="B53" s="305" t="s">
        <v>119</v>
      </c>
      <c r="C53" s="306"/>
      <c r="D53" s="306"/>
      <c r="E53" s="307"/>
      <c r="F53" s="131"/>
      <c r="G53" s="132"/>
      <c r="H53" s="133">
        <f>I54</f>
        <v>127059</v>
      </c>
      <c r="I53" s="134">
        <v>53877</v>
      </c>
      <c r="J53" s="135">
        <f>H53-I53</f>
        <v>73182</v>
      </c>
      <c r="K53" s="148">
        <f t="shared" si="0"/>
        <v>135.83161645971381</v>
      </c>
      <c r="L53" s="79"/>
      <c r="M53" s="79"/>
      <c r="N53" s="134">
        <v>53877</v>
      </c>
      <c r="O53" s="135">
        <f>N53-I53</f>
        <v>0</v>
      </c>
    </row>
    <row r="54" spans="2:15">
      <c r="B54" s="308" t="s">
        <v>114</v>
      </c>
      <c r="C54" s="309"/>
      <c r="D54" s="309"/>
      <c r="E54" s="309"/>
      <c r="F54" s="136"/>
      <c r="G54" s="137"/>
      <c r="H54" s="120">
        <f>H52+H53</f>
        <v>181743</v>
      </c>
      <c r="I54" s="79">
        <f>I52+I53</f>
        <v>127059</v>
      </c>
      <c r="J54" s="138">
        <f>H54-I54</f>
        <v>54684</v>
      </c>
      <c r="K54" s="148">
        <f t="shared" si="0"/>
        <v>43.038273557953403</v>
      </c>
      <c r="L54" s="79"/>
      <c r="M54" s="79"/>
      <c r="N54" s="79">
        <f>N52+N53</f>
        <v>114213</v>
      </c>
      <c r="O54" s="138">
        <f>N54-I54</f>
        <v>-12846</v>
      </c>
    </row>
    <row r="55" spans="2:15">
      <c r="B55" s="42"/>
      <c r="C55" s="43"/>
      <c r="D55" s="43"/>
      <c r="E55" s="43"/>
      <c r="F55" s="42"/>
      <c r="G55" s="42"/>
      <c r="H55" s="42"/>
      <c r="I55" s="42"/>
      <c r="J55" s="42"/>
      <c r="K55" s="42"/>
      <c r="L55" s="42"/>
      <c r="M55" s="42"/>
    </row>
    <row r="56" spans="2:15">
      <c r="B56" s="42"/>
      <c r="C56" s="43"/>
      <c r="D56" s="43"/>
      <c r="E56" s="43"/>
      <c r="F56" s="42"/>
      <c r="G56" s="42"/>
      <c r="H56" s="42"/>
      <c r="I56" s="42"/>
      <c r="J56" s="42"/>
      <c r="K56" s="42"/>
      <c r="L56" s="42"/>
      <c r="M56" s="42"/>
    </row>
    <row r="57" spans="2:15">
      <c r="B57" s="42"/>
      <c r="C57" s="43" t="s">
        <v>133</v>
      </c>
      <c r="D57" s="43"/>
      <c r="E57" s="43"/>
      <c r="F57" s="42"/>
      <c r="G57" s="42"/>
      <c r="H57" s="42"/>
      <c r="I57" s="42"/>
      <c r="J57" s="42"/>
      <c r="K57" s="42"/>
      <c r="L57" s="42"/>
      <c r="M57" s="42"/>
    </row>
    <row r="58" spans="2:15">
      <c r="E58" s="34" t="s">
        <v>79</v>
      </c>
    </row>
  </sheetData>
  <mergeCells count="5">
    <mergeCell ref="C52:E52"/>
    <mergeCell ref="B4:E4"/>
    <mergeCell ref="B5:B52"/>
    <mergeCell ref="B53:E53"/>
    <mergeCell ref="B54:E54"/>
  </mergeCells>
  <phoneticPr fontId="5"/>
  <printOptions horizontalCentered="1"/>
  <pageMargins left="0.39370078740157483" right="0.39370078740157483" top="0.59055118110236227" bottom="0.39370078740157483" header="0.51181102362204722" footer="0.39370078740157483"/>
  <pageSetup paperSize="9" scale="72" orientation="portrait" cellComments="asDisplayed" r:id="rId1"/>
  <headerFooter alignWithMargins="0">
    <oddFooter>&amp;R機能要件書別紙２　予算編成出力帳票イメージ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55"/>
  <sheetViews>
    <sheetView view="pageBreakPreview" zoomScaleNormal="100" zoomScaleSheetLayoutView="100" workbookViewId="0">
      <selection activeCell="Z43" sqref="Z43"/>
    </sheetView>
  </sheetViews>
  <sheetFormatPr defaultRowHeight="12"/>
  <cols>
    <col min="1" max="1" width="3.125" style="35" customWidth="1"/>
    <col min="2" max="2" width="5.875" style="34" customWidth="1"/>
    <col min="3" max="3" width="2.375" style="34" customWidth="1"/>
    <col min="4" max="4" width="22.125" style="34" customWidth="1"/>
    <col min="5" max="6" width="11.125" style="35" customWidth="1"/>
    <col min="7" max="9" width="9.625" style="35" customWidth="1"/>
    <col min="10" max="12" width="8.125" style="35" customWidth="1"/>
    <col min="13" max="13" width="9.625" style="35" customWidth="1"/>
    <col min="14" max="14" width="10.625" style="35" customWidth="1"/>
    <col min="15" max="15" width="6.375" style="35" customWidth="1"/>
    <col min="16" max="16" width="3.125" style="35" customWidth="1"/>
    <col min="17" max="17" width="5.875" style="34" customWidth="1"/>
    <col min="18" max="18" width="2.375" style="34" customWidth="1"/>
    <col min="19" max="19" width="22.375" style="34" customWidth="1"/>
    <col min="20" max="21" width="11.125" style="35" customWidth="1"/>
    <col min="22" max="24" width="9.625" style="35" customWidth="1"/>
    <col min="25" max="27" width="8.125" style="35" customWidth="1"/>
    <col min="28" max="28" width="9.625" style="35" customWidth="1"/>
    <col min="29" max="29" width="10.625" style="35" customWidth="1"/>
    <col min="30" max="16384" width="9" style="35"/>
  </cols>
  <sheetData>
    <row r="1" spans="1:29" ht="18.75">
      <c r="B1" s="78" t="s">
        <v>123</v>
      </c>
      <c r="Q1" s="33"/>
    </row>
    <row r="3" spans="1:29">
      <c r="A3" s="42"/>
      <c r="B3" s="43"/>
      <c r="C3" s="43"/>
      <c r="D3" s="43"/>
      <c r="E3" s="44"/>
      <c r="F3" s="44"/>
      <c r="G3" s="44"/>
      <c r="H3" s="44"/>
      <c r="J3" s="44"/>
      <c r="K3" s="44"/>
      <c r="L3" s="44"/>
      <c r="M3" s="44"/>
      <c r="N3" s="44" t="s">
        <v>120</v>
      </c>
      <c r="P3" s="42"/>
      <c r="Q3" s="43"/>
      <c r="R3" s="43"/>
      <c r="S3" s="43"/>
      <c r="T3" s="44"/>
      <c r="U3" s="44"/>
      <c r="V3" s="44"/>
      <c r="W3" s="42"/>
      <c r="X3" s="42"/>
      <c r="Y3" s="44"/>
      <c r="Z3" s="44"/>
      <c r="AA3" s="44"/>
      <c r="AB3" s="42"/>
      <c r="AC3" s="44" t="s">
        <v>120</v>
      </c>
    </row>
    <row r="4" spans="1:29" ht="31.5" customHeight="1">
      <c r="A4" s="297" t="s">
        <v>41</v>
      </c>
      <c r="B4" s="301"/>
      <c r="C4" s="301"/>
      <c r="D4" s="302"/>
      <c r="E4" s="45" t="s">
        <v>42</v>
      </c>
      <c r="F4" s="45" t="s">
        <v>43</v>
      </c>
      <c r="G4" s="46" t="s">
        <v>124</v>
      </c>
      <c r="H4" s="47" t="s">
        <v>125</v>
      </c>
      <c r="I4" s="198" t="s">
        <v>135</v>
      </c>
      <c r="J4" s="95" t="s">
        <v>117</v>
      </c>
      <c r="K4" s="344" t="s">
        <v>173</v>
      </c>
      <c r="L4" s="345" t="s">
        <v>171</v>
      </c>
      <c r="M4" s="199" t="s">
        <v>134</v>
      </c>
      <c r="N4" s="200" t="s">
        <v>136</v>
      </c>
      <c r="O4" s="34"/>
      <c r="P4" s="300" t="s">
        <v>41</v>
      </c>
      <c r="Q4" s="301"/>
      <c r="R4" s="301"/>
      <c r="S4" s="302"/>
      <c r="T4" s="97" t="s">
        <v>42</v>
      </c>
      <c r="U4" s="98" t="s">
        <v>43</v>
      </c>
      <c r="V4" s="46" t="s">
        <v>124</v>
      </c>
      <c r="W4" s="47" t="s">
        <v>125</v>
      </c>
      <c r="X4" s="198" t="s">
        <v>135</v>
      </c>
      <c r="Y4" s="80" t="s">
        <v>117</v>
      </c>
      <c r="Z4" s="338" t="s">
        <v>174</v>
      </c>
      <c r="AA4" s="338" t="s">
        <v>171</v>
      </c>
      <c r="AB4" s="199" t="s">
        <v>134</v>
      </c>
      <c r="AC4" s="200" t="s">
        <v>136</v>
      </c>
    </row>
    <row r="5" spans="1:29" ht="12" customHeight="1">
      <c r="A5" s="303" t="s">
        <v>105</v>
      </c>
      <c r="B5" s="83" t="s">
        <v>45</v>
      </c>
      <c r="C5" s="49" t="s">
        <v>46</v>
      </c>
      <c r="D5" s="50"/>
      <c r="E5" s="84">
        <f>SUM(E6:E8)</f>
        <v>2302192</v>
      </c>
      <c r="F5" s="84">
        <f>SUM(F6:F8)</f>
        <v>24718</v>
      </c>
      <c r="G5" s="53">
        <f>SUM(G6:G8)</f>
        <v>2326910</v>
      </c>
      <c r="H5" s="53">
        <f>SUM(H6:H8)</f>
        <v>2318136</v>
      </c>
      <c r="I5" s="53">
        <f>SUM(I6:I8)</f>
        <v>8774</v>
      </c>
      <c r="J5" s="156">
        <f>(1-G5/H5)*-100</f>
        <v>0.37849375532754692</v>
      </c>
      <c r="K5" s="53">
        <f t="shared" ref="K5:L5" si="0">SUM(K6:K8)</f>
        <v>2326739</v>
      </c>
      <c r="L5" s="53">
        <f t="shared" si="0"/>
        <v>-171</v>
      </c>
      <c r="M5" s="53">
        <f>SUM(M6:M8)</f>
        <v>2311194</v>
      </c>
      <c r="N5" s="53">
        <f>SUM(N6:N8)</f>
        <v>-6942</v>
      </c>
      <c r="P5" s="303" t="s">
        <v>106</v>
      </c>
      <c r="Q5" s="48" t="s">
        <v>45</v>
      </c>
      <c r="R5" s="49" t="s">
        <v>80</v>
      </c>
      <c r="S5" s="50"/>
      <c r="T5" s="51">
        <f>SUM(T6)</f>
        <v>1122300</v>
      </c>
      <c r="U5" s="99">
        <f>SUM(U6)</f>
        <v>26200</v>
      </c>
      <c r="V5" s="53">
        <f>SUM(V6)</f>
        <v>1148500</v>
      </c>
      <c r="W5" s="53">
        <f>SUM(W6)</f>
        <v>406500</v>
      </c>
      <c r="X5" s="53">
        <f>SUM(X6)</f>
        <v>742000</v>
      </c>
      <c r="Y5" s="164">
        <f>(1-V5/W5)*-100</f>
        <v>182.53382533825339</v>
      </c>
      <c r="Z5" s="53">
        <f t="shared" ref="Z5:AA5" si="1">SUM(Z6)</f>
        <v>1132700</v>
      </c>
      <c r="AA5" s="53">
        <f t="shared" si="1"/>
        <v>-15800</v>
      </c>
      <c r="AB5" s="53">
        <f>SUM(AB6)</f>
        <v>184734</v>
      </c>
      <c r="AC5" s="53">
        <f>SUM(AC6)</f>
        <v>-221766</v>
      </c>
    </row>
    <row r="6" spans="1:29" ht="12.2" customHeight="1">
      <c r="A6" s="304"/>
      <c r="B6" s="85"/>
      <c r="C6" s="49"/>
      <c r="D6" s="55" t="s">
        <v>47</v>
      </c>
      <c r="E6" s="66">
        <v>1514957</v>
      </c>
      <c r="F6" s="66">
        <v>9024</v>
      </c>
      <c r="G6" s="57">
        <f>SUM(E6:F6)</f>
        <v>1523981</v>
      </c>
      <c r="H6" s="81">
        <v>1508537</v>
      </c>
      <c r="I6" s="57">
        <f>G6-H6</f>
        <v>15444</v>
      </c>
      <c r="J6" s="157">
        <f t="shared" ref="J6:J41" si="2">(1-G6/H6)*-100</f>
        <v>1.0237733645247049</v>
      </c>
      <c r="K6" s="57">
        <v>1523739</v>
      </c>
      <c r="L6" s="57">
        <f>K6-G6</f>
        <v>-242</v>
      </c>
      <c r="M6" s="81">
        <v>1509194</v>
      </c>
      <c r="N6" s="57">
        <f>M6-H6</f>
        <v>657</v>
      </c>
      <c r="P6" s="304"/>
      <c r="Q6" s="58"/>
      <c r="R6" s="49"/>
      <c r="S6" s="65" t="s">
        <v>80</v>
      </c>
      <c r="T6" s="66">
        <v>1122300</v>
      </c>
      <c r="U6" s="100">
        <v>26200</v>
      </c>
      <c r="V6" s="49">
        <f>SUM(T6:U6)</f>
        <v>1148500</v>
      </c>
      <c r="W6" s="125">
        <v>406500</v>
      </c>
      <c r="X6" s="64">
        <f>V6-W6</f>
        <v>742000</v>
      </c>
      <c r="Y6" s="164">
        <f t="shared" ref="Y6:Y34" si="3">(1-V6/W6)*-100</f>
        <v>182.53382533825339</v>
      </c>
      <c r="Z6" s="341">
        <v>1132700</v>
      </c>
      <c r="AA6" s="341">
        <f>Z6-V6</f>
        <v>-15800</v>
      </c>
      <c r="AB6" s="125">
        <v>184734</v>
      </c>
      <c r="AC6" s="64">
        <f>AB6-W6</f>
        <v>-221766</v>
      </c>
    </row>
    <row r="7" spans="1:29">
      <c r="A7" s="304"/>
      <c r="B7" s="86"/>
      <c r="C7" s="49"/>
      <c r="D7" s="59" t="s">
        <v>48</v>
      </c>
      <c r="E7" s="60">
        <v>786300</v>
      </c>
      <c r="F7" s="61">
        <v>11834</v>
      </c>
      <c r="G7" s="59">
        <f>SUM(E7:F7)</f>
        <v>798134</v>
      </c>
      <c r="H7" s="82">
        <v>801514</v>
      </c>
      <c r="I7" s="57">
        <f>G7-H7</f>
        <v>-3380</v>
      </c>
      <c r="J7" s="158">
        <f t="shared" si="2"/>
        <v>-0.42170192909918303</v>
      </c>
      <c r="K7" s="49">
        <v>798200</v>
      </c>
      <c r="L7" s="57">
        <f t="shared" ref="L7:L8" si="4">K7-G7</f>
        <v>66</v>
      </c>
      <c r="M7" s="82">
        <v>781122</v>
      </c>
      <c r="N7" s="57">
        <f t="shared" ref="N7:N8" si="5">M7-H7</f>
        <v>-20392</v>
      </c>
      <c r="P7" s="304"/>
      <c r="Q7" s="58"/>
      <c r="R7" s="101" t="s">
        <v>53</v>
      </c>
      <c r="S7" s="74"/>
      <c r="T7" s="51">
        <f>SUM(T8)</f>
        <v>120483</v>
      </c>
      <c r="U7" s="99">
        <f>SUM(U8)</f>
        <v>0</v>
      </c>
      <c r="V7" s="53">
        <f>SUM(V8)</f>
        <v>120483</v>
      </c>
      <c r="W7" s="53">
        <f>SUM(W8)</f>
        <v>127110</v>
      </c>
      <c r="X7" s="53">
        <f>SUM(X8)</f>
        <v>-6627</v>
      </c>
      <c r="Y7" s="164">
        <f t="shared" si="3"/>
        <v>-5.2135945244276556</v>
      </c>
      <c r="Z7" s="53">
        <f t="shared" ref="Z7:AA7" si="6">SUM(Z8)</f>
        <v>127110</v>
      </c>
      <c r="AA7" s="53">
        <f t="shared" si="6"/>
        <v>6627</v>
      </c>
      <c r="AB7" s="53">
        <f>SUM(AB8)</f>
        <v>136485</v>
      </c>
      <c r="AC7" s="53">
        <f>SUM(AC8)</f>
        <v>9375</v>
      </c>
    </row>
    <row r="8" spans="1:29">
      <c r="A8" s="304"/>
      <c r="B8" s="86"/>
      <c r="C8" s="49"/>
      <c r="D8" s="59" t="s">
        <v>49</v>
      </c>
      <c r="E8" s="61">
        <v>935</v>
      </c>
      <c r="F8" s="61">
        <v>3860</v>
      </c>
      <c r="G8" s="59">
        <f>SUM(E8:F8)</f>
        <v>4795</v>
      </c>
      <c r="H8" s="82">
        <v>8085</v>
      </c>
      <c r="I8" s="57">
        <f>G8-H8</f>
        <v>-3290</v>
      </c>
      <c r="J8" s="159">
        <f t="shared" si="2"/>
        <v>-40.692640692640694</v>
      </c>
      <c r="K8" s="64">
        <v>4800</v>
      </c>
      <c r="L8" s="57">
        <f t="shared" si="4"/>
        <v>5</v>
      </c>
      <c r="M8" s="82">
        <v>20878</v>
      </c>
      <c r="N8" s="57">
        <f t="shared" si="5"/>
        <v>12793</v>
      </c>
      <c r="P8" s="304"/>
      <c r="Q8" s="58"/>
      <c r="R8" s="49"/>
      <c r="S8" s="101" t="s">
        <v>53</v>
      </c>
      <c r="T8" s="66">
        <v>120483</v>
      </c>
      <c r="U8" s="102">
        <v>0</v>
      </c>
      <c r="V8" s="57">
        <f>SUM(T8:U8)</f>
        <v>120483</v>
      </c>
      <c r="W8" s="126">
        <v>127110</v>
      </c>
      <c r="X8" s="64">
        <f>V8-W8</f>
        <v>-6627</v>
      </c>
      <c r="Y8" s="164">
        <f t="shared" si="3"/>
        <v>-5.2135945244276556</v>
      </c>
      <c r="Z8" s="341">
        <v>127110</v>
      </c>
      <c r="AA8" s="341">
        <f t="shared" ref="AA7:AA33" si="7">Z8-V8</f>
        <v>6627</v>
      </c>
      <c r="AB8" s="126">
        <v>136485</v>
      </c>
      <c r="AC8" s="64">
        <f>AB8-W8</f>
        <v>9375</v>
      </c>
    </row>
    <row r="9" spans="1:29">
      <c r="A9" s="304"/>
      <c r="B9" s="86"/>
      <c r="C9" s="65" t="s">
        <v>50</v>
      </c>
      <c r="D9" s="53"/>
      <c r="E9" s="51">
        <f>SUM(E10:E15)</f>
        <v>1130084</v>
      </c>
      <c r="F9" s="51">
        <f>SUM(F10:F15)</f>
        <v>50189</v>
      </c>
      <c r="G9" s="53">
        <f>SUM(G10:G15)</f>
        <v>1180273</v>
      </c>
      <c r="H9" s="53">
        <f>SUM(H10:H15)</f>
        <v>1158309</v>
      </c>
      <c r="I9" s="53">
        <f>SUM(I10:I15)</f>
        <v>21964</v>
      </c>
      <c r="J9" s="156">
        <f t="shared" si="2"/>
        <v>1.8962124959747362</v>
      </c>
      <c r="K9" s="53">
        <f t="shared" ref="K9:L9" si="8">SUM(K10:K15)</f>
        <v>1180415</v>
      </c>
      <c r="L9" s="53">
        <f t="shared" si="8"/>
        <v>142</v>
      </c>
      <c r="M9" s="53">
        <f>SUM(M10:M15)</f>
        <v>1206756</v>
      </c>
      <c r="N9" s="53">
        <f>SUM(N10:N15)</f>
        <v>48447</v>
      </c>
      <c r="P9" s="304"/>
      <c r="Q9" s="58"/>
      <c r="R9" s="101" t="s">
        <v>54</v>
      </c>
      <c r="S9" s="74"/>
      <c r="T9" s="51">
        <f>SUM(T10)</f>
        <v>781</v>
      </c>
      <c r="U9" s="99">
        <f>SUM(U10)</f>
        <v>0</v>
      </c>
      <c r="V9" s="53">
        <f>SUM(V10)</f>
        <v>781</v>
      </c>
      <c r="W9" s="53">
        <f>SUM(W10)</f>
        <v>764</v>
      </c>
      <c r="X9" s="53">
        <f>SUM(X10)</f>
        <v>17</v>
      </c>
      <c r="Y9" s="164">
        <f t="shared" si="3"/>
        <v>2.2251308900523625</v>
      </c>
      <c r="Z9" s="53">
        <f t="shared" ref="Z9:AA9" si="9">SUM(Z10)</f>
        <v>764</v>
      </c>
      <c r="AA9" s="53">
        <f t="shared" si="9"/>
        <v>-17</v>
      </c>
      <c r="AB9" s="53">
        <f>SUM(AB10)</f>
        <v>764</v>
      </c>
      <c r="AC9" s="53">
        <f>SUM(AC10)</f>
        <v>0</v>
      </c>
    </row>
    <row r="10" spans="1:29">
      <c r="A10" s="304"/>
      <c r="B10" s="86"/>
      <c r="C10" s="49"/>
      <c r="D10" s="55" t="s">
        <v>51</v>
      </c>
      <c r="E10" s="66">
        <v>11</v>
      </c>
      <c r="F10" s="66">
        <v>1</v>
      </c>
      <c r="G10" s="57">
        <f t="shared" ref="G10:G15" si="10">SUM(E10:F10)</f>
        <v>12</v>
      </c>
      <c r="H10" s="81">
        <v>12</v>
      </c>
      <c r="I10" s="57">
        <f t="shared" ref="I10:I15" si="11">G10-H10</f>
        <v>0</v>
      </c>
      <c r="J10" s="160">
        <f t="shared" si="2"/>
        <v>0</v>
      </c>
      <c r="K10" s="49">
        <v>12</v>
      </c>
      <c r="L10" s="49">
        <f>K10-G10</f>
        <v>0</v>
      </c>
      <c r="M10" s="81">
        <v>1347</v>
      </c>
      <c r="N10" s="57">
        <f t="shared" ref="N10:N15" si="12">M10-H10</f>
        <v>1335</v>
      </c>
      <c r="O10" s="96"/>
      <c r="P10" s="304"/>
      <c r="Q10" s="58"/>
      <c r="R10" s="49"/>
      <c r="S10" s="101" t="s">
        <v>54</v>
      </c>
      <c r="T10" s="66">
        <v>781</v>
      </c>
      <c r="U10" s="102">
        <v>0</v>
      </c>
      <c r="V10" s="57">
        <f>SUM(T10:U10)</f>
        <v>781</v>
      </c>
      <c r="W10" s="126">
        <v>764</v>
      </c>
      <c r="X10" s="64">
        <f>V10-W10</f>
        <v>17</v>
      </c>
      <c r="Y10" s="164">
        <f t="shared" si="3"/>
        <v>2.2251308900523625</v>
      </c>
      <c r="Z10" s="341">
        <v>764</v>
      </c>
      <c r="AA10" s="341">
        <f t="shared" si="7"/>
        <v>-17</v>
      </c>
      <c r="AB10" s="126">
        <v>764</v>
      </c>
      <c r="AC10" s="64">
        <f>AB10-W10</f>
        <v>0</v>
      </c>
    </row>
    <row r="11" spans="1:29">
      <c r="A11" s="304"/>
      <c r="B11" s="86"/>
      <c r="C11" s="49"/>
      <c r="D11" s="59" t="s">
        <v>48</v>
      </c>
      <c r="E11" s="61">
        <v>399</v>
      </c>
      <c r="F11" s="61">
        <v>881</v>
      </c>
      <c r="G11" s="59">
        <f t="shared" si="10"/>
        <v>1280</v>
      </c>
      <c r="H11" s="82">
        <v>2792</v>
      </c>
      <c r="I11" s="57">
        <f t="shared" si="11"/>
        <v>-1512</v>
      </c>
      <c r="J11" s="161">
        <f t="shared" si="2"/>
        <v>-54.154727793696281</v>
      </c>
      <c r="K11" s="59">
        <v>1280</v>
      </c>
      <c r="L11" s="64">
        <f t="shared" ref="L11:L15" si="13">K11-G11</f>
        <v>0</v>
      </c>
      <c r="M11" s="82">
        <v>2740</v>
      </c>
      <c r="N11" s="57">
        <f t="shared" si="12"/>
        <v>-52</v>
      </c>
      <c r="P11" s="304"/>
      <c r="Q11" s="58"/>
      <c r="R11" s="101" t="s">
        <v>81</v>
      </c>
      <c r="S11" s="74"/>
      <c r="T11" s="99">
        <f>SUM(T12:T13)</f>
        <v>1790</v>
      </c>
      <c r="U11" s="99">
        <f>SUM(U12:U13)</f>
        <v>2182</v>
      </c>
      <c r="V11" s="53">
        <f>SUM(V12:V13)</f>
        <v>3972</v>
      </c>
      <c r="W11" s="53">
        <f>SUM(W12:W13)</f>
        <v>6456</v>
      </c>
      <c r="X11" s="53">
        <f>SUM(X12:X13)</f>
        <v>-2484</v>
      </c>
      <c r="Y11" s="164">
        <f t="shared" si="3"/>
        <v>-38.47583643122676</v>
      </c>
      <c r="Z11" s="53">
        <f t="shared" ref="Z11:AA11" si="14">SUM(Z12:Z13)</f>
        <v>4000</v>
      </c>
      <c r="AA11" s="53">
        <f t="shared" si="14"/>
        <v>28</v>
      </c>
      <c r="AB11" s="53">
        <f>SUM(AB12:AB13)</f>
        <v>2169</v>
      </c>
      <c r="AC11" s="53">
        <f>SUM(AC12:AC13)</f>
        <v>-4287</v>
      </c>
    </row>
    <row r="12" spans="1:29">
      <c r="A12" s="304"/>
      <c r="B12" s="86"/>
      <c r="C12" s="49"/>
      <c r="D12" s="59" t="s">
        <v>52</v>
      </c>
      <c r="E12" s="61">
        <v>39966</v>
      </c>
      <c r="F12" s="61">
        <v>44393</v>
      </c>
      <c r="G12" s="59">
        <f t="shared" si="10"/>
        <v>84359</v>
      </c>
      <c r="H12" s="82">
        <v>82774</v>
      </c>
      <c r="I12" s="57">
        <f t="shared" si="11"/>
        <v>1585</v>
      </c>
      <c r="J12" s="161">
        <f t="shared" si="2"/>
        <v>1.9148524899122998</v>
      </c>
      <c r="K12" s="59">
        <v>84340</v>
      </c>
      <c r="L12" s="64">
        <f t="shared" si="13"/>
        <v>-19</v>
      </c>
      <c r="M12" s="82">
        <v>74908</v>
      </c>
      <c r="N12" s="57">
        <f t="shared" si="12"/>
        <v>-7866</v>
      </c>
      <c r="P12" s="304"/>
      <c r="Q12" s="58"/>
      <c r="R12" s="49"/>
      <c r="S12" s="55" t="s">
        <v>82</v>
      </c>
      <c r="T12" s="70">
        <v>0</v>
      </c>
      <c r="U12" s="100">
        <v>2182</v>
      </c>
      <c r="V12" s="55">
        <f>SUM(T12:U12)</f>
        <v>2182</v>
      </c>
      <c r="W12" s="142">
        <v>2433</v>
      </c>
      <c r="X12" s="57">
        <f>V12-W12</f>
        <v>-251</v>
      </c>
      <c r="Y12" s="165">
        <f t="shared" si="3"/>
        <v>-10.316481709823266</v>
      </c>
      <c r="Z12" s="343">
        <v>2200</v>
      </c>
      <c r="AA12" s="343">
        <f t="shared" si="7"/>
        <v>18</v>
      </c>
      <c r="AB12" s="142">
        <v>1475</v>
      </c>
      <c r="AC12" s="57">
        <f t="shared" ref="AC12:AC13" si="15">AB12-W12</f>
        <v>-958</v>
      </c>
    </row>
    <row r="13" spans="1:29">
      <c r="A13" s="304"/>
      <c r="B13" s="86"/>
      <c r="C13" s="49"/>
      <c r="D13" s="59" t="s">
        <v>54</v>
      </c>
      <c r="E13" s="61">
        <v>130</v>
      </c>
      <c r="F13" s="67"/>
      <c r="G13" s="59">
        <f t="shared" si="10"/>
        <v>130</v>
      </c>
      <c r="H13" s="82">
        <v>147</v>
      </c>
      <c r="I13" s="57">
        <f t="shared" si="11"/>
        <v>-17</v>
      </c>
      <c r="J13" s="158">
        <f t="shared" si="2"/>
        <v>-11.564625850340137</v>
      </c>
      <c r="K13" s="49">
        <v>130</v>
      </c>
      <c r="L13" s="64">
        <f t="shared" si="13"/>
        <v>0</v>
      </c>
      <c r="M13" s="82">
        <v>147</v>
      </c>
      <c r="N13" s="57">
        <f t="shared" si="12"/>
        <v>0</v>
      </c>
      <c r="P13" s="304"/>
      <c r="Q13" s="58"/>
      <c r="R13" s="50"/>
      <c r="S13" s="62" t="s">
        <v>20</v>
      </c>
      <c r="T13" s="71">
        <v>1790</v>
      </c>
      <c r="U13" s="103">
        <v>0</v>
      </c>
      <c r="V13" s="57">
        <f>SUM(T13:U13)</f>
        <v>1790</v>
      </c>
      <c r="W13" s="143">
        <v>4023</v>
      </c>
      <c r="X13" s="57">
        <f>V13-W13</f>
        <v>-2233</v>
      </c>
      <c r="Y13" s="166">
        <f t="shared" si="3"/>
        <v>-55.505841411881683</v>
      </c>
      <c r="Z13" s="346">
        <v>1800</v>
      </c>
      <c r="AA13" s="341">
        <f t="shared" si="7"/>
        <v>10</v>
      </c>
      <c r="AB13" s="143">
        <v>694</v>
      </c>
      <c r="AC13" s="57">
        <f t="shared" si="15"/>
        <v>-3329</v>
      </c>
    </row>
    <row r="14" spans="1:29">
      <c r="A14" s="304"/>
      <c r="B14" s="86"/>
      <c r="C14" s="49"/>
      <c r="D14" s="68" t="s">
        <v>36</v>
      </c>
      <c r="E14" s="61">
        <v>935</v>
      </c>
      <c r="F14" s="67"/>
      <c r="G14" s="59">
        <f t="shared" si="10"/>
        <v>935</v>
      </c>
      <c r="H14" s="82">
        <v>920</v>
      </c>
      <c r="I14" s="57">
        <f t="shared" si="11"/>
        <v>15</v>
      </c>
      <c r="J14" s="162">
        <f t="shared" si="2"/>
        <v>1.6304347826086918</v>
      </c>
      <c r="K14" s="64">
        <v>935</v>
      </c>
      <c r="L14" s="64">
        <f t="shared" si="13"/>
        <v>0</v>
      </c>
      <c r="M14" s="82">
        <v>710</v>
      </c>
      <c r="N14" s="57">
        <f t="shared" si="12"/>
        <v>-210</v>
      </c>
      <c r="P14" s="304"/>
      <c r="Q14" s="58"/>
      <c r="R14" s="101" t="s">
        <v>83</v>
      </c>
      <c r="S14" s="74"/>
      <c r="T14" s="51">
        <f t="shared" ref="T14:U16" si="16">SUM(T15)</f>
        <v>3127</v>
      </c>
      <c r="U14" s="99">
        <f t="shared" si="16"/>
        <v>0</v>
      </c>
      <c r="V14" s="53">
        <f>SUM(V15)</f>
        <v>3127</v>
      </c>
      <c r="W14" s="53">
        <f>SUM(W15)</f>
        <v>3066</v>
      </c>
      <c r="X14" s="53">
        <f>SUM(X15)</f>
        <v>61</v>
      </c>
      <c r="Y14" s="164">
        <f t="shared" si="3"/>
        <v>1.9895629484670607</v>
      </c>
      <c r="Z14" s="53">
        <f t="shared" ref="Z14:AA14" si="17">SUM(Z15)</f>
        <v>3134</v>
      </c>
      <c r="AA14" s="53">
        <f t="shared" si="17"/>
        <v>7</v>
      </c>
      <c r="AB14" s="53">
        <f>SUM(AB15)</f>
        <v>3066</v>
      </c>
      <c r="AC14" s="53">
        <f>SUM(AC15)</f>
        <v>0</v>
      </c>
    </row>
    <row r="15" spans="1:29">
      <c r="A15" s="304"/>
      <c r="B15" s="86"/>
      <c r="C15" s="49"/>
      <c r="D15" s="68" t="s">
        <v>121</v>
      </c>
      <c r="E15" s="61">
        <v>1088643</v>
      </c>
      <c r="F15" s="61">
        <v>4914</v>
      </c>
      <c r="G15" s="59">
        <f t="shared" si="10"/>
        <v>1093557</v>
      </c>
      <c r="H15" s="82">
        <v>1071664</v>
      </c>
      <c r="I15" s="57">
        <f t="shared" si="11"/>
        <v>21893</v>
      </c>
      <c r="J15" s="159">
        <f t="shared" si="2"/>
        <v>2.0428977739291421</v>
      </c>
      <c r="K15" s="64">
        <v>1093718</v>
      </c>
      <c r="L15" s="62">
        <f t="shared" si="13"/>
        <v>161</v>
      </c>
      <c r="M15" s="82">
        <v>1126904</v>
      </c>
      <c r="N15" s="57">
        <f t="shared" si="12"/>
        <v>55240</v>
      </c>
      <c r="P15" s="304"/>
      <c r="Q15" s="58"/>
      <c r="R15" s="49"/>
      <c r="S15" s="101" t="s">
        <v>83</v>
      </c>
      <c r="T15" s="66">
        <v>3127</v>
      </c>
      <c r="U15" s="100"/>
      <c r="V15" s="57">
        <f>SUM(T15:U15)</f>
        <v>3127</v>
      </c>
      <c r="W15" s="144">
        <v>3066</v>
      </c>
      <c r="X15" s="64">
        <f>V15-W15</f>
        <v>61</v>
      </c>
      <c r="Y15" s="164">
        <f t="shared" si="3"/>
        <v>1.9895629484670607</v>
      </c>
      <c r="Z15" s="79">
        <v>3134</v>
      </c>
      <c r="AA15" s="341">
        <f t="shared" si="7"/>
        <v>7</v>
      </c>
      <c r="AB15" s="144">
        <v>3066</v>
      </c>
      <c r="AC15" s="64">
        <f>AB15-W15</f>
        <v>0</v>
      </c>
    </row>
    <row r="16" spans="1:29">
      <c r="A16" s="304"/>
      <c r="B16" s="86"/>
      <c r="C16" s="65" t="s">
        <v>56</v>
      </c>
      <c r="D16" s="53"/>
      <c r="E16" s="51">
        <f>SUM(E17:E18)</f>
        <v>20</v>
      </c>
      <c r="F16" s="51">
        <f>SUM(F17:F18)</f>
        <v>0</v>
      </c>
      <c r="G16" s="53">
        <f>SUM(G17:G18)</f>
        <v>20</v>
      </c>
      <c r="H16" s="53">
        <f>SUM(H17:H18)</f>
        <v>20</v>
      </c>
      <c r="I16" s="53">
        <f>SUM(I17:I18)</f>
        <v>0</v>
      </c>
      <c r="J16" s="156">
        <f t="shared" si="2"/>
        <v>0</v>
      </c>
      <c r="K16" s="53">
        <f t="shared" ref="K16:L16" si="18">SUM(K17:K18)</f>
        <v>20</v>
      </c>
      <c r="L16" s="53">
        <f t="shared" si="18"/>
        <v>0</v>
      </c>
      <c r="M16" s="53">
        <f>SUM(M17:M18)</f>
        <v>1</v>
      </c>
      <c r="N16" s="53">
        <f>SUM(N17:N18)</f>
        <v>-19</v>
      </c>
      <c r="P16" s="304"/>
      <c r="Q16" s="58"/>
      <c r="R16" s="101" t="s">
        <v>48</v>
      </c>
      <c r="S16" s="74"/>
      <c r="T16" s="51">
        <f t="shared" si="16"/>
        <v>11475</v>
      </c>
      <c r="U16" s="99">
        <f t="shared" si="16"/>
        <v>3474</v>
      </c>
      <c r="V16" s="53">
        <f>SUM(V17)</f>
        <v>14949</v>
      </c>
      <c r="W16" s="53">
        <f>SUM(W17)</f>
        <v>32440</v>
      </c>
      <c r="X16" s="53">
        <f>SUM(X17)</f>
        <v>-17491</v>
      </c>
      <c r="Y16" s="164">
        <f t="shared" si="3"/>
        <v>-53.918002466091238</v>
      </c>
      <c r="Z16" s="53">
        <f>SUM(Z17)</f>
        <v>14931</v>
      </c>
      <c r="AA16" s="53">
        <f>SUM(AA17)</f>
        <v>-18</v>
      </c>
      <c r="AB16" s="53">
        <f>SUM(AB17)</f>
        <v>32440</v>
      </c>
      <c r="AC16" s="53">
        <f>SUM(AC17)</f>
        <v>0</v>
      </c>
    </row>
    <row r="17" spans="1:29">
      <c r="A17" s="304"/>
      <c r="B17" s="86"/>
      <c r="C17" s="49"/>
      <c r="D17" s="55" t="s">
        <v>57</v>
      </c>
      <c r="E17" s="66">
        <v>10</v>
      </c>
      <c r="F17" s="70">
        <v>0</v>
      </c>
      <c r="G17" s="57">
        <f>SUM(E17:F17)</f>
        <v>10</v>
      </c>
      <c r="H17" s="81">
        <v>10</v>
      </c>
      <c r="I17" s="57">
        <f>G17-H17</f>
        <v>0</v>
      </c>
      <c r="J17" s="157">
        <f t="shared" si="2"/>
        <v>0</v>
      </c>
      <c r="K17" s="57">
        <v>10</v>
      </c>
      <c r="L17" s="57">
        <f>K17-G17</f>
        <v>0</v>
      </c>
      <c r="M17" s="81">
        <v>0</v>
      </c>
      <c r="N17" s="57">
        <f t="shared" ref="N17:N18" si="19">M17-H17</f>
        <v>-10</v>
      </c>
      <c r="P17" s="304"/>
      <c r="Q17" s="58"/>
      <c r="R17" s="49"/>
      <c r="S17" s="101" t="s">
        <v>48</v>
      </c>
      <c r="T17" s="66">
        <v>11475</v>
      </c>
      <c r="U17" s="100">
        <v>3474</v>
      </c>
      <c r="V17" s="57">
        <f>SUM(T17:U17)</f>
        <v>14949</v>
      </c>
      <c r="W17" s="125">
        <v>32440</v>
      </c>
      <c r="X17" s="64">
        <f>V17-W17</f>
        <v>-17491</v>
      </c>
      <c r="Y17" s="164">
        <f t="shared" si="3"/>
        <v>-53.918002466091238</v>
      </c>
      <c r="Z17" s="341">
        <v>14931</v>
      </c>
      <c r="AA17" s="341">
        <f t="shared" si="7"/>
        <v>-18</v>
      </c>
      <c r="AB17" s="125">
        <v>32440</v>
      </c>
      <c r="AC17" s="64">
        <f>AB17-W17</f>
        <v>0</v>
      </c>
    </row>
    <row r="18" spans="1:29">
      <c r="A18" s="304"/>
      <c r="B18" s="86"/>
      <c r="C18" s="50"/>
      <c r="D18" s="62" t="s">
        <v>37</v>
      </c>
      <c r="E18" s="71">
        <v>10</v>
      </c>
      <c r="F18" s="63">
        <v>0</v>
      </c>
      <c r="G18" s="64">
        <f>SUM(E18:F18)</f>
        <v>10</v>
      </c>
      <c r="H18" s="125">
        <v>10</v>
      </c>
      <c r="I18" s="57">
        <f>G18-H18</f>
        <v>0</v>
      </c>
      <c r="J18" s="163">
        <f t="shared" si="2"/>
        <v>0</v>
      </c>
      <c r="K18" s="49">
        <v>10</v>
      </c>
      <c r="L18" s="57">
        <f>K18-G18</f>
        <v>0</v>
      </c>
      <c r="M18" s="125">
        <v>1</v>
      </c>
      <c r="N18" s="57">
        <f t="shared" si="19"/>
        <v>-9</v>
      </c>
      <c r="P18" s="304"/>
      <c r="Q18" s="58"/>
      <c r="R18" s="65" t="s">
        <v>84</v>
      </c>
      <c r="S18" s="53"/>
      <c r="T18" s="51">
        <f>SUM(T19:T19)</f>
        <v>1350</v>
      </c>
      <c r="U18" s="99">
        <f>SUM(U19:U19)</f>
        <v>2250</v>
      </c>
      <c r="V18" s="53">
        <f>SUM(V19:V19)</f>
        <v>3600</v>
      </c>
      <c r="W18" s="53">
        <f>SUM(W19:W19)</f>
        <v>4050</v>
      </c>
      <c r="X18" s="53">
        <f>SUM(X19:X19)</f>
        <v>-450</v>
      </c>
      <c r="Y18" s="164">
        <f t="shared" si="3"/>
        <v>-11.111111111111116</v>
      </c>
      <c r="Z18" s="53">
        <f t="shared" ref="Z18:AA18" si="20">SUM(Z19:Z19)</f>
        <v>4050</v>
      </c>
      <c r="AA18" s="53">
        <f t="shared" si="20"/>
        <v>450</v>
      </c>
      <c r="AB18" s="53">
        <f>SUM(AB19:AB19)</f>
        <v>3600</v>
      </c>
      <c r="AC18" s="53">
        <f>SUM(AC19:AC19)</f>
        <v>-450</v>
      </c>
    </row>
    <row r="19" spans="1:29">
      <c r="A19" s="304"/>
      <c r="B19" s="87" t="s">
        <v>58</v>
      </c>
      <c r="C19" s="73"/>
      <c r="D19" s="74"/>
      <c r="E19" s="51">
        <f>SUM(E5:E18)/2</f>
        <v>3432296</v>
      </c>
      <c r="F19" s="51">
        <f>SUM(F5:F18)/2</f>
        <v>74907</v>
      </c>
      <c r="G19" s="53">
        <f>SUM(G5:G18)/2</f>
        <v>3507203</v>
      </c>
      <c r="H19" s="53">
        <f>SUM(H5:H18)/2</f>
        <v>3476465</v>
      </c>
      <c r="I19" s="53">
        <f>SUM(I5:I18)/2</f>
        <v>30738</v>
      </c>
      <c r="J19" s="156">
        <f t="shared" si="2"/>
        <v>0.88417401009359686</v>
      </c>
      <c r="K19" s="53">
        <f t="shared" ref="K19:L19" si="21">SUM(K5:K18)/2</f>
        <v>3507174</v>
      </c>
      <c r="L19" s="53">
        <f t="shared" si="21"/>
        <v>-29</v>
      </c>
      <c r="M19" s="53">
        <f>SUM(M5:M18)/2</f>
        <v>3517951</v>
      </c>
      <c r="N19" s="53">
        <f>SUM(N5:N18)/2</f>
        <v>41486</v>
      </c>
      <c r="P19" s="304"/>
      <c r="Q19" s="58"/>
      <c r="R19" s="50"/>
      <c r="S19" s="62" t="s">
        <v>85</v>
      </c>
      <c r="T19" s="71">
        <v>1350</v>
      </c>
      <c r="U19" s="104">
        <v>2250</v>
      </c>
      <c r="V19" s="57">
        <f>SUM(T19:U19)</f>
        <v>3600</v>
      </c>
      <c r="W19" s="125">
        <v>4050</v>
      </c>
      <c r="X19" s="57">
        <f>V19-W19</f>
        <v>-450</v>
      </c>
      <c r="Y19" s="164">
        <f t="shared" si="3"/>
        <v>-11.111111111111116</v>
      </c>
      <c r="Z19" s="341">
        <v>4050</v>
      </c>
      <c r="AA19" s="341">
        <f t="shared" si="7"/>
        <v>450</v>
      </c>
      <c r="AB19" s="125">
        <v>3600</v>
      </c>
      <c r="AC19" s="57">
        <f>AB19-W19</f>
        <v>-450</v>
      </c>
    </row>
    <row r="20" spans="1:29">
      <c r="A20" s="304"/>
      <c r="B20" s="88" t="s">
        <v>59</v>
      </c>
      <c r="C20" s="65" t="s">
        <v>60</v>
      </c>
      <c r="D20" s="53"/>
      <c r="E20" s="51">
        <f>SUM(E21:E30)</f>
        <v>3193226</v>
      </c>
      <c r="F20" s="51">
        <f>SUM(F21:F30)</f>
        <v>71938</v>
      </c>
      <c r="G20" s="53">
        <f>SUM(G21:G30)</f>
        <v>3265164</v>
      </c>
      <c r="H20" s="53">
        <f>SUM(H21:H30)</f>
        <v>3194312</v>
      </c>
      <c r="I20" s="53">
        <f>SUM(I21:I30)</f>
        <v>70852</v>
      </c>
      <c r="J20" s="156">
        <f t="shared" si="2"/>
        <v>2.2180676151859924</v>
      </c>
      <c r="K20" s="53">
        <f t="shared" ref="K20:L20" si="22">SUM(K21:K30)</f>
        <v>3265197</v>
      </c>
      <c r="L20" s="53">
        <f t="shared" si="22"/>
        <v>33</v>
      </c>
      <c r="M20" s="53">
        <f>SUM(M21:M30)</f>
        <v>3254120</v>
      </c>
      <c r="N20" s="53">
        <f>SUM(N21:N30)</f>
        <v>59808</v>
      </c>
      <c r="P20" s="304"/>
      <c r="Q20" s="58"/>
      <c r="R20" s="65" t="s">
        <v>86</v>
      </c>
      <c r="S20" s="53"/>
      <c r="T20" s="51">
        <f>SUM(T21)</f>
        <v>10</v>
      </c>
      <c r="U20" s="99">
        <f>SUM(U21)</f>
        <v>0</v>
      </c>
      <c r="V20" s="53">
        <f>SUM(V21)</f>
        <v>10</v>
      </c>
      <c r="W20" s="53">
        <f>SUM(W21)</f>
        <v>10</v>
      </c>
      <c r="X20" s="53">
        <f>SUM(X21)</f>
        <v>0</v>
      </c>
      <c r="Y20" s="164">
        <f t="shared" si="3"/>
        <v>0</v>
      </c>
      <c r="Z20" s="53">
        <f t="shared" ref="Z20:AA20" si="23">SUM(Z21)</f>
        <v>10</v>
      </c>
      <c r="AA20" s="53">
        <f t="shared" si="23"/>
        <v>0</v>
      </c>
      <c r="AB20" s="53">
        <f>SUM(AB21)</f>
        <v>0</v>
      </c>
      <c r="AC20" s="53">
        <f>SUM(AC21)</f>
        <v>-10</v>
      </c>
    </row>
    <row r="21" spans="1:29">
      <c r="A21" s="304"/>
      <c r="B21" s="86"/>
      <c r="C21" s="49"/>
      <c r="D21" s="55" t="s">
        <v>61</v>
      </c>
      <c r="E21" s="56">
        <v>373837</v>
      </c>
      <c r="F21" s="70"/>
      <c r="G21" s="57">
        <f>SUM(E21:F21)</f>
        <v>373837</v>
      </c>
      <c r="H21" s="81">
        <v>347835</v>
      </c>
      <c r="I21" s="57">
        <f t="shared" ref="I21:I30" si="24">G21-H21</f>
        <v>26002</v>
      </c>
      <c r="J21" s="157">
        <f t="shared" si="2"/>
        <v>7.475383443299255</v>
      </c>
      <c r="K21" s="57">
        <v>373840</v>
      </c>
      <c r="L21" s="57">
        <f>K21-G21</f>
        <v>3</v>
      </c>
      <c r="M21" s="81">
        <v>397385</v>
      </c>
      <c r="N21" s="57">
        <f t="shared" ref="N21:N30" si="25">M21-H21</f>
        <v>49550</v>
      </c>
      <c r="P21" s="304"/>
      <c r="Q21" s="58"/>
      <c r="R21" s="50"/>
      <c r="S21" s="65" t="s">
        <v>86</v>
      </c>
      <c r="T21" s="66">
        <v>10</v>
      </c>
      <c r="U21" s="102">
        <v>0</v>
      </c>
      <c r="V21" s="57">
        <f>SUM(T21:U21)</f>
        <v>10</v>
      </c>
      <c r="W21" s="126">
        <v>10</v>
      </c>
      <c r="X21" s="64">
        <f>V21-W21</f>
        <v>0</v>
      </c>
      <c r="Y21" s="164">
        <f t="shared" si="3"/>
        <v>0</v>
      </c>
      <c r="Z21" s="341">
        <v>10</v>
      </c>
      <c r="AA21" s="341">
        <f t="shared" si="7"/>
        <v>0</v>
      </c>
      <c r="AB21" s="126">
        <v>0</v>
      </c>
      <c r="AC21" s="64">
        <f>AB21-W21</f>
        <v>-10</v>
      </c>
    </row>
    <row r="22" spans="1:29">
      <c r="A22" s="304"/>
      <c r="B22" s="86"/>
      <c r="C22" s="49"/>
      <c r="D22" s="59" t="s">
        <v>62</v>
      </c>
      <c r="E22" s="61">
        <v>51481</v>
      </c>
      <c r="F22" s="67"/>
      <c r="G22" s="59">
        <f>SUM(E22:F22)</f>
        <v>51481</v>
      </c>
      <c r="H22" s="82">
        <v>41686</v>
      </c>
      <c r="I22" s="57">
        <f t="shared" si="24"/>
        <v>9795</v>
      </c>
      <c r="J22" s="158">
        <f t="shared" si="2"/>
        <v>23.497097346831076</v>
      </c>
      <c r="K22" s="49">
        <v>51480</v>
      </c>
      <c r="L22" s="57">
        <f t="shared" ref="L22:L30" si="26">K22-G22</f>
        <v>-1</v>
      </c>
      <c r="M22" s="82">
        <v>41444</v>
      </c>
      <c r="N22" s="57">
        <f t="shared" si="25"/>
        <v>-242</v>
      </c>
      <c r="P22" s="304"/>
      <c r="Q22" s="72" t="s">
        <v>58</v>
      </c>
      <c r="R22" s="73"/>
      <c r="S22" s="74"/>
      <c r="T22" s="51">
        <f>SUM(T5:T21)/2</f>
        <v>1261316</v>
      </c>
      <c r="U22" s="99">
        <f>SUM(U5:U21)/2</f>
        <v>34106</v>
      </c>
      <c r="V22" s="53">
        <f>SUM(V5:V21)/2</f>
        <v>1295422</v>
      </c>
      <c r="W22" s="53">
        <f>SUM(W5:W21)/2</f>
        <v>580396</v>
      </c>
      <c r="X22" s="53">
        <f>SUM(X5:X21)/2</f>
        <v>715026</v>
      </c>
      <c r="Y22" s="164">
        <f t="shared" si="3"/>
        <v>123.19623153846683</v>
      </c>
      <c r="Z22" s="53">
        <f>SUM(Z5:Z21)/2</f>
        <v>1286699</v>
      </c>
      <c r="AA22" s="53">
        <f t="shared" ref="Z22:AA22" si="27">SUM(AA5:AA21)/2</f>
        <v>-8723</v>
      </c>
      <c r="AB22" s="53">
        <f>SUM(AB5:AB21)/2</f>
        <v>363258</v>
      </c>
      <c r="AC22" s="53">
        <f>SUM(AC5:AC21)/2</f>
        <v>-217138</v>
      </c>
    </row>
    <row r="23" spans="1:29">
      <c r="A23" s="304"/>
      <c r="B23" s="86"/>
      <c r="C23" s="49"/>
      <c r="D23" s="59" t="s">
        <v>63</v>
      </c>
      <c r="E23" s="61">
        <v>406822</v>
      </c>
      <c r="F23" s="67"/>
      <c r="G23" s="59">
        <f t="shared" ref="G23:G30" si="28">SUM(E23:F23)</f>
        <v>406822</v>
      </c>
      <c r="H23" s="82">
        <v>350655</v>
      </c>
      <c r="I23" s="57">
        <f t="shared" si="24"/>
        <v>56167</v>
      </c>
      <c r="J23" s="162">
        <f t="shared" si="2"/>
        <v>16.017738232735891</v>
      </c>
      <c r="K23" s="64">
        <v>406831</v>
      </c>
      <c r="L23" s="57">
        <f t="shared" si="26"/>
        <v>9</v>
      </c>
      <c r="M23" s="82">
        <v>338726</v>
      </c>
      <c r="N23" s="57">
        <f t="shared" si="25"/>
        <v>-11929</v>
      </c>
      <c r="P23" s="304"/>
      <c r="Q23" s="65" t="s">
        <v>59</v>
      </c>
      <c r="R23" s="65" t="s">
        <v>87</v>
      </c>
      <c r="S23" s="53"/>
      <c r="T23" s="51">
        <f>SUM(T24:T25)</f>
        <v>1703849</v>
      </c>
      <c r="U23" s="99">
        <f>SUM(U24:U25)</f>
        <v>34560</v>
      </c>
      <c r="V23" s="53">
        <f>SUM(V24:V25)</f>
        <v>1738409</v>
      </c>
      <c r="W23" s="53">
        <f>SUM(W24:W25)</f>
        <v>786972</v>
      </c>
      <c r="X23" s="53">
        <f>SUM(X24:X25)</f>
        <v>951437</v>
      </c>
      <c r="Y23" s="164">
        <f t="shared" si="3"/>
        <v>120.89845636185279</v>
      </c>
      <c r="Z23" s="53">
        <f t="shared" ref="Z23:AA23" si="29">SUM(Z24:Z25)</f>
        <v>1739047</v>
      </c>
      <c r="AA23" s="53">
        <f t="shared" si="29"/>
        <v>638</v>
      </c>
      <c r="AB23" s="53">
        <f>SUM(AB24:AB25)</f>
        <v>632053</v>
      </c>
      <c r="AC23" s="53">
        <f>SUM(AC24:AC25)</f>
        <v>-154919</v>
      </c>
    </row>
    <row r="24" spans="1:29">
      <c r="A24" s="304"/>
      <c r="B24" s="86"/>
      <c r="C24" s="49"/>
      <c r="D24" s="43" t="s">
        <v>64</v>
      </c>
      <c r="E24" s="61">
        <v>305772</v>
      </c>
      <c r="F24" s="67"/>
      <c r="G24" s="59">
        <f t="shared" si="28"/>
        <v>305772</v>
      </c>
      <c r="H24" s="82">
        <v>291561</v>
      </c>
      <c r="I24" s="57">
        <f t="shared" si="24"/>
        <v>14211</v>
      </c>
      <c r="J24" s="162">
        <f t="shared" si="2"/>
        <v>4.8741086770864417</v>
      </c>
      <c r="K24" s="64">
        <v>305764</v>
      </c>
      <c r="L24" s="57">
        <f t="shared" si="26"/>
        <v>-8</v>
      </c>
      <c r="M24" s="82">
        <v>285099</v>
      </c>
      <c r="N24" s="57">
        <f t="shared" si="25"/>
        <v>-6462</v>
      </c>
      <c r="P24" s="304"/>
      <c r="Q24" s="105"/>
      <c r="R24" s="49"/>
      <c r="S24" s="55" t="s">
        <v>88</v>
      </c>
      <c r="T24" s="66">
        <v>1703849</v>
      </c>
      <c r="U24" s="102">
        <v>0</v>
      </c>
      <c r="V24" s="57">
        <f>SUM(T24:U24)</f>
        <v>1703849</v>
      </c>
      <c r="W24" s="81">
        <v>750110</v>
      </c>
      <c r="X24" s="55">
        <f>V24-W24</f>
        <v>953739</v>
      </c>
      <c r="Y24" s="165">
        <f t="shared" si="3"/>
        <v>127.14655183906358</v>
      </c>
      <c r="Z24" s="341">
        <v>1704537</v>
      </c>
      <c r="AA24" s="341">
        <f t="shared" si="7"/>
        <v>688</v>
      </c>
      <c r="AB24" s="81">
        <v>609356</v>
      </c>
      <c r="AC24" s="55">
        <f t="shared" ref="AC24:AC25" si="30">AB24-W24</f>
        <v>-140754</v>
      </c>
    </row>
    <row r="25" spans="1:29">
      <c r="A25" s="304"/>
      <c r="B25" s="89"/>
      <c r="C25" s="49"/>
      <c r="D25" s="59" t="s">
        <v>65</v>
      </c>
      <c r="E25" s="67"/>
      <c r="F25" s="61">
        <v>57267</v>
      </c>
      <c r="G25" s="59">
        <f t="shared" si="28"/>
        <v>57267</v>
      </c>
      <c r="H25" s="82">
        <v>55481</v>
      </c>
      <c r="I25" s="57">
        <f t="shared" si="24"/>
        <v>1786</v>
      </c>
      <c r="J25" s="162">
        <f t="shared" si="2"/>
        <v>3.2191200591193292</v>
      </c>
      <c r="K25" s="64">
        <v>57245</v>
      </c>
      <c r="L25" s="57">
        <f t="shared" si="26"/>
        <v>-22</v>
      </c>
      <c r="M25" s="82">
        <v>47022</v>
      </c>
      <c r="N25" s="57">
        <f t="shared" si="25"/>
        <v>-8459</v>
      </c>
      <c r="P25" s="304"/>
      <c r="Q25" s="105"/>
      <c r="R25" s="49"/>
      <c r="S25" s="59" t="s">
        <v>89</v>
      </c>
      <c r="T25" s="67">
        <v>0</v>
      </c>
      <c r="U25" s="106">
        <v>34560</v>
      </c>
      <c r="V25" s="57">
        <f>SUM(T25:U25)</f>
        <v>34560</v>
      </c>
      <c r="W25" s="82">
        <v>36862</v>
      </c>
      <c r="X25" s="57">
        <f>V25-W25</f>
        <v>-2302</v>
      </c>
      <c r="Y25" s="166">
        <f t="shared" si="3"/>
        <v>-6.2449134610167656</v>
      </c>
      <c r="Z25" s="342">
        <v>34510</v>
      </c>
      <c r="AA25" s="347">
        <f t="shared" si="7"/>
        <v>-50</v>
      </c>
      <c r="AB25" s="82">
        <v>22697</v>
      </c>
      <c r="AC25" s="57">
        <f t="shared" si="30"/>
        <v>-14165</v>
      </c>
    </row>
    <row r="26" spans="1:29">
      <c r="A26" s="304"/>
      <c r="B26" s="86"/>
      <c r="C26" s="49"/>
      <c r="D26" s="59" t="s">
        <v>66</v>
      </c>
      <c r="E26" s="61">
        <v>25007</v>
      </c>
      <c r="F26" s="61">
        <v>13</v>
      </c>
      <c r="G26" s="59">
        <f t="shared" si="28"/>
        <v>25020</v>
      </c>
      <c r="H26" s="82">
        <v>24707</v>
      </c>
      <c r="I26" s="57">
        <f t="shared" si="24"/>
        <v>313</v>
      </c>
      <c r="J26" s="161">
        <f t="shared" si="2"/>
        <v>1.2668474521390749</v>
      </c>
      <c r="K26" s="59">
        <v>25034</v>
      </c>
      <c r="L26" s="57">
        <f t="shared" si="26"/>
        <v>14</v>
      </c>
      <c r="M26" s="82">
        <v>23670</v>
      </c>
      <c r="N26" s="57">
        <f t="shared" si="25"/>
        <v>-1037</v>
      </c>
      <c r="P26" s="304"/>
      <c r="Q26" s="105"/>
      <c r="R26" s="65" t="s">
        <v>90</v>
      </c>
      <c r="S26" s="53"/>
      <c r="T26" s="51">
        <f>SUM(T27:T27)</f>
        <v>29043</v>
      </c>
      <c r="U26" s="99">
        <f>SUM(U27:U27)</f>
        <v>0</v>
      </c>
      <c r="V26" s="53">
        <f>SUM(V27:V27)</f>
        <v>29043</v>
      </c>
      <c r="W26" s="53">
        <f>SUM(W27:W27)</f>
        <v>542</v>
      </c>
      <c r="X26" s="53">
        <f>SUM(X27:X27)</f>
        <v>28501</v>
      </c>
      <c r="Y26" s="164">
        <f t="shared" si="3"/>
        <v>5258.4870848708488</v>
      </c>
      <c r="Z26" s="53">
        <f t="shared" ref="Z26:AA26" si="31">SUM(Z27:Z27)</f>
        <v>29043</v>
      </c>
      <c r="AA26" s="53">
        <f t="shared" si="31"/>
        <v>0</v>
      </c>
      <c r="AB26" s="53">
        <f>SUM(AB27:AB27)</f>
        <v>542</v>
      </c>
      <c r="AC26" s="53">
        <f>SUM(AC27:AC27)</f>
        <v>0</v>
      </c>
    </row>
    <row r="27" spans="1:29">
      <c r="A27" s="304"/>
      <c r="B27" s="86"/>
      <c r="C27" s="49"/>
      <c r="D27" s="59" t="s">
        <v>67</v>
      </c>
      <c r="E27" s="61">
        <v>107812</v>
      </c>
      <c r="F27" s="67"/>
      <c r="G27" s="59">
        <f t="shared" si="28"/>
        <v>107812</v>
      </c>
      <c r="H27" s="82">
        <v>112864</v>
      </c>
      <c r="I27" s="57">
        <f t="shared" si="24"/>
        <v>-5052</v>
      </c>
      <c r="J27" s="158">
        <f t="shared" si="2"/>
        <v>-4.4761837255457904</v>
      </c>
      <c r="K27" s="49">
        <v>107841</v>
      </c>
      <c r="L27" s="57">
        <f t="shared" si="26"/>
        <v>29</v>
      </c>
      <c r="M27" s="82">
        <v>103856</v>
      </c>
      <c r="N27" s="57">
        <f t="shared" si="25"/>
        <v>-9008</v>
      </c>
      <c r="P27" s="304"/>
      <c r="Q27" s="105"/>
      <c r="R27" s="49"/>
      <c r="S27" s="76" t="s">
        <v>91</v>
      </c>
      <c r="T27" s="66">
        <v>29043</v>
      </c>
      <c r="U27" s="102">
        <v>0</v>
      </c>
      <c r="V27" s="57">
        <f>SUM(T27:U27)</f>
        <v>29043</v>
      </c>
      <c r="W27" s="81">
        <v>542</v>
      </c>
      <c r="X27" s="57">
        <f>V27-W27</f>
        <v>28501</v>
      </c>
      <c r="Y27" s="164">
        <f t="shared" si="3"/>
        <v>5258.4870848708488</v>
      </c>
      <c r="Z27" s="341">
        <v>29043</v>
      </c>
      <c r="AA27" s="341">
        <f t="shared" si="7"/>
        <v>0</v>
      </c>
      <c r="AB27" s="81">
        <v>542</v>
      </c>
      <c r="AC27" s="57">
        <f>W27-AB27</f>
        <v>0</v>
      </c>
    </row>
    <row r="28" spans="1:29">
      <c r="A28" s="304"/>
      <c r="B28" s="86"/>
      <c r="C28" s="49"/>
      <c r="D28" s="59" t="s">
        <v>68</v>
      </c>
      <c r="E28" s="61">
        <v>93473</v>
      </c>
      <c r="F28" s="67"/>
      <c r="G28" s="59">
        <f t="shared" si="28"/>
        <v>93473</v>
      </c>
      <c r="H28" s="82">
        <v>122901</v>
      </c>
      <c r="I28" s="57">
        <f t="shared" si="24"/>
        <v>-29428</v>
      </c>
      <c r="J28" s="161">
        <f t="shared" si="2"/>
        <v>-23.944475634860574</v>
      </c>
      <c r="K28" s="59">
        <v>93519</v>
      </c>
      <c r="L28" s="57">
        <f t="shared" si="26"/>
        <v>46</v>
      </c>
      <c r="M28" s="82">
        <v>127625</v>
      </c>
      <c r="N28" s="57">
        <f t="shared" si="25"/>
        <v>4724</v>
      </c>
      <c r="P28" s="304"/>
      <c r="Q28" s="105"/>
      <c r="R28" s="65" t="s">
        <v>92</v>
      </c>
      <c r="S28" s="53"/>
      <c r="T28" s="51">
        <f>SUM(T29)</f>
        <v>662104</v>
      </c>
      <c r="U28" s="99">
        <f>SUM(U29)</f>
        <v>11861</v>
      </c>
      <c r="V28" s="53">
        <f>SUM(V29)</f>
        <v>673965</v>
      </c>
      <c r="W28" s="53">
        <f>SUM(W29)</f>
        <v>660634</v>
      </c>
      <c r="X28" s="53">
        <f>SUM(X29)</f>
        <v>13331</v>
      </c>
      <c r="Y28" s="164">
        <f t="shared" si="3"/>
        <v>2.017910068207196</v>
      </c>
      <c r="Z28" s="53">
        <f t="shared" ref="Z28:AA28" si="32">SUM(Z29)</f>
        <v>673965</v>
      </c>
      <c r="AA28" s="53">
        <f t="shared" si="32"/>
        <v>0</v>
      </c>
      <c r="AB28" s="53">
        <f>SUM(AB29)</f>
        <v>660632</v>
      </c>
      <c r="AC28" s="53">
        <f>SUM(AC29)</f>
        <v>-2</v>
      </c>
    </row>
    <row r="29" spans="1:29">
      <c r="A29" s="304"/>
      <c r="B29" s="86"/>
      <c r="C29" s="49"/>
      <c r="D29" s="59" t="s">
        <v>69</v>
      </c>
      <c r="E29" s="61">
        <v>1814111</v>
      </c>
      <c r="F29" s="61">
        <v>14158</v>
      </c>
      <c r="G29" s="59">
        <f t="shared" si="28"/>
        <v>1828269</v>
      </c>
      <c r="H29" s="82">
        <v>1830271</v>
      </c>
      <c r="I29" s="57">
        <f t="shared" si="24"/>
        <v>-2002</v>
      </c>
      <c r="J29" s="161">
        <f t="shared" si="2"/>
        <v>-0.10938270889939705</v>
      </c>
      <c r="K29" s="59">
        <v>1828232</v>
      </c>
      <c r="L29" s="57">
        <f t="shared" si="26"/>
        <v>-37</v>
      </c>
      <c r="M29" s="82">
        <v>1842017</v>
      </c>
      <c r="N29" s="57">
        <f t="shared" si="25"/>
        <v>11746</v>
      </c>
      <c r="P29" s="304"/>
      <c r="Q29" s="105"/>
      <c r="R29" s="49"/>
      <c r="S29" s="65" t="s">
        <v>93</v>
      </c>
      <c r="T29" s="66">
        <v>662104</v>
      </c>
      <c r="U29" s="100">
        <v>11861</v>
      </c>
      <c r="V29" s="49">
        <f>SUM(T29:U29)</f>
        <v>673965</v>
      </c>
      <c r="W29" s="126">
        <v>660634</v>
      </c>
      <c r="X29" s="64">
        <f>V29-W29</f>
        <v>13331</v>
      </c>
      <c r="Y29" s="164">
        <f t="shared" si="3"/>
        <v>2.017910068207196</v>
      </c>
      <c r="Z29" s="341">
        <v>673965</v>
      </c>
      <c r="AA29" s="341">
        <f t="shared" si="7"/>
        <v>0</v>
      </c>
      <c r="AB29" s="126">
        <v>660632</v>
      </c>
      <c r="AC29" s="64">
        <f>AB29-W29</f>
        <v>-2</v>
      </c>
    </row>
    <row r="30" spans="1:29" ht="12.2" customHeight="1">
      <c r="A30" s="304"/>
      <c r="B30" s="86"/>
      <c r="C30" s="49"/>
      <c r="D30" s="59" t="s">
        <v>70</v>
      </c>
      <c r="E30" s="61">
        <v>14911</v>
      </c>
      <c r="F30" s="61">
        <v>500</v>
      </c>
      <c r="G30" s="59">
        <f t="shared" si="28"/>
        <v>15411</v>
      </c>
      <c r="H30" s="82">
        <v>16351</v>
      </c>
      <c r="I30" s="57">
        <f t="shared" si="24"/>
        <v>-940</v>
      </c>
      <c r="J30" s="163">
        <f t="shared" si="2"/>
        <v>-5.7488838603143577</v>
      </c>
      <c r="K30" s="49">
        <v>15411</v>
      </c>
      <c r="L30" s="57">
        <f t="shared" si="26"/>
        <v>0</v>
      </c>
      <c r="M30" s="82">
        <v>47276</v>
      </c>
      <c r="N30" s="57">
        <f t="shared" si="25"/>
        <v>30925</v>
      </c>
      <c r="P30" s="304"/>
      <c r="Q30" s="105"/>
      <c r="R30" s="65" t="s">
        <v>94</v>
      </c>
      <c r="S30" s="53"/>
      <c r="T30" s="51">
        <f>SUM(T31:T31)</f>
        <v>1350</v>
      </c>
      <c r="U30" s="99">
        <f>SUM(U31:U31)</f>
        <v>2250</v>
      </c>
      <c r="V30" s="53">
        <f>SUM(V31:V31)</f>
        <v>3600</v>
      </c>
      <c r="W30" s="53">
        <f>SUM(W31:W31)</f>
        <v>4050</v>
      </c>
      <c r="X30" s="53">
        <f>SUM(X31:X31)</f>
        <v>-450</v>
      </c>
      <c r="Y30" s="164">
        <f t="shared" si="3"/>
        <v>-11.111111111111116</v>
      </c>
      <c r="Z30" s="53">
        <f t="shared" ref="Z30:AA30" si="33">SUM(Z31:Z31)</f>
        <v>3600</v>
      </c>
      <c r="AA30" s="53">
        <f t="shared" si="33"/>
        <v>0</v>
      </c>
      <c r="AB30" s="53">
        <f>SUM(AB31:AB31)</f>
        <v>3600</v>
      </c>
      <c r="AC30" s="53">
        <f>SUM(AC31:AC31)</f>
        <v>-450</v>
      </c>
    </row>
    <row r="31" spans="1:29">
      <c r="A31" s="304"/>
      <c r="B31" s="86"/>
      <c r="C31" s="65" t="s">
        <v>72</v>
      </c>
      <c r="D31" s="53"/>
      <c r="E31" s="51">
        <f>SUM(E32:E34)</f>
        <v>154472</v>
      </c>
      <c r="F31" s="51">
        <f>SUM(F32:F34)</f>
        <v>2960</v>
      </c>
      <c r="G31" s="53">
        <f>SUM(G32:G34)</f>
        <v>157432</v>
      </c>
      <c r="H31" s="53">
        <f>SUM(H32:H34)</f>
        <v>166791</v>
      </c>
      <c r="I31" s="53">
        <f>SUM(I32:I34)</f>
        <v>-9359</v>
      </c>
      <c r="J31" s="156">
        <f t="shared" si="2"/>
        <v>-5.6112140343303913</v>
      </c>
      <c r="K31" s="53">
        <f t="shared" ref="K31:L31" si="34">SUM(K32:K34)</f>
        <v>157432</v>
      </c>
      <c r="L31" s="53">
        <f t="shared" si="34"/>
        <v>0</v>
      </c>
      <c r="M31" s="53">
        <f>SUM(M32:M34)</f>
        <v>163570</v>
      </c>
      <c r="N31" s="53">
        <f>SUM(N32:N34)</f>
        <v>-3221</v>
      </c>
      <c r="P31" s="304"/>
      <c r="Q31" s="105"/>
      <c r="R31" s="49"/>
      <c r="S31" s="55" t="s">
        <v>95</v>
      </c>
      <c r="T31" s="66">
        <v>1350</v>
      </c>
      <c r="U31" s="100">
        <v>2250</v>
      </c>
      <c r="V31" s="57">
        <f>SUM(T31:U31)</f>
        <v>3600</v>
      </c>
      <c r="W31" s="81">
        <v>4050</v>
      </c>
      <c r="X31" s="57">
        <f>V31-W31</f>
        <v>-450</v>
      </c>
      <c r="Y31" s="164">
        <f t="shared" si="3"/>
        <v>-11.111111111111116</v>
      </c>
      <c r="Z31" s="341">
        <v>3600</v>
      </c>
      <c r="AA31" s="341">
        <f t="shared" si="7"/>
        <v>0</v>
      </c>
      <c r="AB31" s="81">
        <v>3600</v>
      </c>
      <c r="AC31" s="57">
        <f>AB31-W31</f>
        <v>-450</v>
      </c>
    </row>
    <row r="32" spans="1:29">
      <c r="A32" s="304"/>
      <c r="B32" s="86"/>
      <c r="C32" s="49"/>
      <c r="D32" s="76" t="s">
        <v>73</v>
      </c>
      <c r="E32" s="66">
        <v>134360</v>
      </c>
      <c r="F32" s="66">
        <v>2959</v>
      </c>
      <c r="G32" s="57">
        <f>SUM(E32:F32)</f>
        <v>137319</v>
      </c>
      <c r="H32" s="81">
        <v>152681</v>
      </c>
      <c r="I32" s="57">
        <f>G32-H32</f>
        <v>-15362</v>
      </c>
      <c r="J32" s="157">
        <f t="shared" si="2"/>
        <v>-10.061500776128007</v>
      </c>
      <c r="K32" s="57">
        <v>137319</v>
      </c>
      <c r="L32" s="57">
        <f>K32-G32</f>
        <v>0</v>
      </c>
      <c r="M32" s="81">
        <v>149460</v>
      </c>
      <c r="N32" s="57">
        <f t="shared" ref="N32:N34" si="35">M32-H32</f>
        <v>-3221</v>
      </c>
      <c r="P32" s="304"/>
      <c r="Q32" s="105"/>
      <c r="R32" s="65" t="s">
        <v>96</v>
      </c>
      <c r="S32" s="53"/>
      <c r="T32" s="51">
        <f>SUM(T33)</f>
        <v>759</v>
      </c>
      <c r="U32" s="99">
        <f>SUM(U33)</f>
        <v>0</v>
      </c>
      <c r="V32" s="53">
        <f>SUM(V33)</f>
        <v>759</v>
      </c>
      <c r="W32" s="53">
        <f>SUM(W33)</f>
        <v>200</v>
      </c>
      <c r="X32" s="53">
        <f>SUM(X33)</f>
        <v>559</v>
      </c>
      <c r="Y32" s="164">
        <f t="shared" si="3"/>
        <v>279.5</v>
      </c>
      <c r="Z32" s="53">
        <f t="shared" ref="Z32:AA32" si="36">SUM(Z33)</f>
        <v>759</v>
      </c>
      <c r="AA32" s="53">
        <f t="shared" si="36"/>
        <v>0</v>
      </c>
      <c r="AB32" s="53">
        <f>SUM(AB33)</f>
        <v>0</v>
      </c>
      <c r="AC32" s="53">
        <f>SUM(AC33)</f>
        <v>-200</v>
      </c>
    </row>
    <row r="33" spans="1:29">
      <c r="A33" s="304"/>
      <c r="B33" s="86"/>
      <c r="C33" s="49"/>
      <c r="D33" s="59" t="s">
        <v>33</v>
      </c>
      <c r="E33" s="77">
        <v>20000</v>
      </c>
      <c r="F33" s="90"/>
      <c r="G33" s="59">
        <f>SUM(E33:F33)</f>
        <v>20000</v>
      </c>
      <c r="H33" s="82">
        <v>14000</v>
      </c>
      <c r="I33" s="57">
        <f>G33-H33</f>
        <v>6000</v>
      </c>
      <c r="J33" s="161">
        <f t="shared" si="2"/>
        <v>42.857142857142861</v>
      </c>
      <c r="K33" s="59">
        <v>20000</v>
      </c>
      <c r="L33" s="57">
        <f t="shared" ref="L33:L34" si="37">K33-G33</f>
        <v>0</v>
      </c>
      <c r="M33" s="82">
        <v>14000</v>
      </c>
      <c r="N33" s="57">
        <f t="shared" si="35"/>
        <v>0</v>
      </c>
      <c r="P33" s="304"/>
      <c r="Q33" s="105"/>
      <c r="R33" s="50"/>
      <c r="S33" s="53" t="s">
        <v>97</v>
      </c>
      <c r="T33" s="70">
        <v>759</v>
      </c>
      <c r="U33" s="102">
        <v>0</v>
      </c>
      <c r="V33" s="49">
        <f>SUM(T33:U33)</f>
        <v>759</v>
      </c>
      <c r="W33" s="126">
        <v>200</v>
      </c>
      <c r="X33" s="64">
        <f>V33-W33</f>
        <v>559</v>
      </c>
      <c r="Y33" s="164">
        <f t="shared" si="3"/>
        <v>279.5</v>
      </c>
      <c r="Z33" s="341">
        <v>759</v>
      </c>
      <c r="AA33" s="341">
        <f t="shared" si="7"/>
        <v>0</v>
      </c>
      <c r="AB33" s="126">
        <v>0</v>
      </c>
      <c r="AC33" s="64">
        <f>AB33-W33</f>
        <v>-200</v>
      </c>
    </row>
    <row r="34" spans="1:29">
      <c r="A34" s="304"/>
      <c r="B34" s="86"/>
      <c r="C34" s="49"/>
      <c r="D34" s="59" t="s">
        <v>74</v>
      </c>
      <c r="E34" s="77">
        <v>112</v>
      </c>
      <c r="F34" s="77">
        <f>1</f>
        <v>1</v>
      </c>
      <c r="G34" s="59">
        <f>SUM(E34:F34)</f>
        <v>113</v>
      </c>
      <c r="H34" s="82">
        <v>110</v>
      </c>
      <c r="I34" s="57">
        <f>G34-H34</f>
        <v>3</v>
      </c>
      <c r="J34" s="163">
        <f t="shared" si="2"/>
        <v>2.7272727272727337</v>
      </c>
      <c r="K34" s="49">
        <v>113</v>
      </c>
      <c r="L34" s="57">
        <f t="shared" si="37"/>
        <v>0</v>
      </c>
      <c r="M34" s="82">
        <v>110</v>
      </c>
      <c r="N34" s="57">
        <f t="shared" si="35"/>
        <v>0</v>
      </c>
      <c r="P34" s="304"/>
      <c r="Q34" s="317" t="s">
        <v>58</v>
      </c>
      <c r="R34" s="318"/>
      <c r="S34" s="74"/>
      <c r="T34" s="51">
        <f>SUM(T23:T33)/2</f>
        <v>2397105</v>
      </c>
      <c r="U34" s="99">
        <f>SUM(U23:U33)/2</f>
        <v>48671</v>
      </c>
      <c r="V34" s="53">
        <f>SUM(V23:V33)/2</f>
        <v>2445776</v>
      </c>
      <c r="W34" s="53">
        <f>SUM(W23:W33)/2</f>
        <v>1452398</v>
      </c>
      <c r="X34" s="53">
        <f>SUM(X23:X33)/2</f>
        <v>993378</v>
      </c>
      <c r="Y34" s="164">
        <f t="shared" si="3"/>
        <v>68.395715224063935</v>
      </c>
      <c r="Z34" s="53">
        <f>SUM(Z23:Z33)/2</f>
        <v>2446414</v>
      </c>
      <c r="AA34" s="53">
        <f t="shared" ref="Z34:AA34" si="38">SUM(AA23:AA33)/2</f>
        <v>638</v>
      </c>
      <c r="AB34" s="53">
        <f>SUM(AB23:AB33)/2</f>
        <v>1296827</v>
      </c>
      <c r="AC34" s="53">
        <f>SUM(AC23:AC33)/2</f>
        <v>-155571</v>
      </c>
    </row>
    <row r="35" spans="1:29">
      <c r="A35" s="304"/>
      <c r="B35" s="86"/>
      <c r="C35" s="65" t="s">
        <v>75</v>
      </c>
      <c r="D35" s="53"/>
      <c r="E35" s="51">
        <f>SUM(E36:E37)</f>
        <v>610</v>
      </c>
      <c r="F35" s="51">
        <f>SUM(F36:F37)</f>
        <v>10</v>
      </c>
      <c r="G35" s="53">
        <f>SUM(G36:G37)</f>
        <v>620</v>
      </c>
      <c r="H35" s="53">
        <f>SUM(H36:H37)</f>
        <v>620</v>
      </c>
      <c r="I35" s="53">
        <f>SUM(I36:I37)</f>
        <v>0</v>
      </c>
      <c r="J35" s="156">
        <f t="shared" si="2"/>
        <v>0</v>
      </c>
      <c r="K35" s="53">
        <f t="shared" ref="K35:L35" si="39">SUM(K36:K37)</f>
        <v>620</v>
      </c>
      <c r="L35" s="53">
        <f t="shared" si="39"/>
        <v>0</v>
      </c>
      <c r="M35" s="53">
        <f>SUM(M36:M37)</f>
        <v>610</v>
      </c>
      <c r="N35" s="53">
        <f t="shared" ref="N35" si="40">H35-M35</f>
        <v>10</v>
      </c>
      <c r="P35" s="328"/>
      <c r="Q35" s="300" t="s">
        <v>116</v>
      </c>
      <c r="R35" s="301"/>
      <c r="S35" s="302"/>
      <c r="T35" s="107">
        <f>T22-T34</f>
        <v>-1135789</v>
      </c>
      <c r="U35" s="108">
        <f>U22-U34</f>
        <v>-14565</v>
      </c>
      <c r="V35" s="109">
        <f>V22-V34</f>
        <v>-1150354</v>
      </c>
      <c r="W35" s="109">
        <f>W22-W34</f>
        <v>-872002</v>
      </c>
      <c r="X35" s="57">
        <f>V35-W35</f>
        <v>-278352</v>
      </c>
      <c r="Y35" s="164">
        <f>(1-V35/W35)*100</f>
        <v>-31.921027704064908</v>
      </c>
      <c r="Z35" s="109">
        <f t="shared" ref="Z35:AA35" si="41">Z22-Z34</f>
        <v>-1159715</v>
      </c>
      <c r="AA35" s="109">
        <f t="shared" si="41"/>
        <v>-9361</v>
      </c>
      <c r="AB35" s="109">
        <f>AB22-AB34</f>
        <v>-933569</v>
      </c>
      <c r="AC35" s="57">
        <f>AB35-W35</f>
        <v>-61567</v>
      </c>
    </row>
    <row r="36" spans="1:29" ht="12.75" customHeight="1">
      <c r="A36" s="304"/>
      <c r="B36" s="86"/>
      <c r="C36" s="49"/>
      <c r="D36" s="55" t="s">
        <v>76</v>
      </c>
      <c r="E36" s="66">
        <v>10</v>
      </c>
      <c r="F36" s="70"/>
      <c r="G36" s="57">
        <f>SUM(E36:F36)</f>
        <v>10</v>
      </c>
      <c r="H36" s="81">
        <v>10</v>
      </c>
      <c r="I36" s="57">
        <f>G36-H36</f>
        <v>0</v>
      </c>
      <c r="J36" s="160">
        <f t="shared" si="2"/>
        <v>0</v>
      </c>
      <c r="K36" s="55">
        <v>10</v>
      </c>
      <c r="L36" s="65">
        <f>K36-G36</f>
        <v>0</v>
      </c>
      <c r="M36" s="142">
        <v>0</v>
      </c>
      <c r="N36" s="57">
        <f t="shared" ref="N36:N37" si="42">M36-H36</f>
        <v>-10</v>
      </c>
      <c r="P36" s="42"/>
      <c r="Q36" s="93"/>
      <c r="R36" s="93"/>
      <c r="S36" s="93"/>
      <c r="T36" s="93"/>
      <c r="U36" s="93"/>
      <c r="V36" s="110"/>
      <c r="W36" s="93"/>
      <c r="X36" s="93"/>
      <c r="Y36" s="167"/>
      <c r="Z36" s="42"/>
      <c r="AA36" s="42"/>
      <c r="AB36" s="93"/>
      <c r="AC36" s="93"/>
    </row>
    <row r="37" spans="1:29" ht="13.5" customHeight="1">
      <c r="A37" s="304"/>
      <c r="B37" s="86"/>
      <c r="C37" s="49"/>
      <c r="D37" s="59" t="s">
        <v>34</v>
      </c>
      <c r="E37" s="61">
        <v>600</v>
      </c>
      <c r="F37" s="61">
        <v>10</v>
      </c>
      <c r="G37" s="59">
        <f>SUM(E37:F37)</f>
        <v>610</v>
      </c>
      <c r="H37" s="82">
        <v>610</v>
      </c>
      <c r="I37" s="57">
        <f>G37-H37</f>
        <v>0</v>
      </c>
      <c r="J37" s="159">
        <f t="shared" si="2"/>
        <v>0</v>
      </c>
      <c r="K37" s="49">
        <v>610</v>
      </c>
      <c r="L37" s="62">
        <f>K37-G37</f>
        <v>0</v>
      </c>
      <c r="M37" s="81">
        <v>610</v>
      </c>
      <c r="N37" s="57">
        <f t="shared" si="42"/>
        <v>0</v>
      </c>
      <c r="P37" s="303" t="s">
        <v>110</v>
      </c>
      <c r="Q37" s="111" t="s">
        <v>98</v>
      </c>
      <c r="R37" s="111"/>
      <c r="S37" s="112"/>
      <c r="T37" s="170">
        <v>367209</v>
      </c>
      <c r="U37" s="113"/>
      <c r="V37" s="55">
        <f>SUM(T37:U37)</f>
        <v>367209</v>
      </c>
      <c r="W37" s="142">
        <v>90630</v>
      </c>
      <c r="X37" s="139">
        <f>V37-W37</f>
        <v>276579</v>
      </c>
      <c r="Y37" s="168">
        <f>(1-V37/W37)*-100</f>
        <v>305.17378351539219</v>
      </c>
      <c r="Z37" s="343">
        <v>367209</v>
      </c>
      <c r="AA37" s="343">
        <f>Z37-V37</f>
        <v>0</v>
      </c>
      <c r="AB37" s="142">
        <v>223443</v>
      </c>
      <c r="AC37" s="139">
        <f>AB37-W37</f>
        <v>132813</v>
      </c>
    </row>
    <row r="38" spans="1:29" ht="12.6" customHeight="1">
      <c r="A38" s="304"/>
      <c r="B38" s="86"/>
      <c r="C38" s="65" t="s">
        <v>35</v>
      </c>
      <c r="D38" s="53"/>
      <c r="E38" s="51">
        <f>SUM(E39)</f>
        <v>1000</v>
      </c>
      <c r="F38" s="51">
        <f>SUM(F39)</f>
        <v>0</v>
      </c>
      <c r="G38" s="53">
        <f>SUM(G39)</f>
        <v>1000</v>
      </c>
      <c r="H38" s="53">
        <f>SUM(H39)</f>
        <v>1000</v>
      </c>
      <c r="I38" s="53">
        <f>SUM(I39)</f>
        <v>0</v>
      </c>
      <c r="J38" s="156">
        <f t="shared" si="2"/>
        <v>0</v>
      </c>
      <c r="K38" s="53">
        <f t="shared" ref="K38:L38" si="43">SUM(K39)</f>
        <v>1000</v>
      </c>
      <c r="L38" s="53">
        <f t="shared" si="43"/>
        <v>0</v>
      </c>
      <c r="M38" s="53">
        <f>SUM(M39)</f>
        <v>0</v>
      </c>
      <c r="N38" s="53">
        <f>SUM(N39)</f>
        <v>-1000</v>
      </c>
      <c r="P38" s="304"/>
      <c r="Q38" s="319" t="s">
        <v>99</v>
      </c>
      <c r="R38" s="320"/>
      <c r="S38" s="321"/>
      <c r="T38" s="310">
        <v>365898</v>
      </c>
      <c r="U38" s="329">
        <f>-U35-U42-U44</f>
        <v>11742</v>
      </c>
      <c r="V38" s="329">
        <f>SUM(T38:U38)</f>
        <v>377640</v>
      </c>
      <c r="W38" s="332">
        <v>573779</v>
      </c>
      <c r="X38" s="330">
        <f>V38-W38</f>
        <v>-196139</v>
      </c>
      <c r="Y38" s="335">
        <f>(1-V38/W38)*-100</f>
        <v>-34.183718818569517</v>
      </c>
      <c r="Z38" s="348">
        <v>381617</v>
      </c>
      <c r="AA38" s="348">
        <f t="shared" ref="AA38:AA45" si="44">Z38-V38</f>
        <v>3977</v>
      </c>
      <c r="AB38" s="333">
        <f>573779-71246</f>
        <v>502533</v>
      </c>
      <c r="AC38" s="330">
        <f t="shared" ref="AC38:AC41" si="45">AB38-W38</f>
        <v>-71246</v>
      </c>
    </row>
    <row r="39" spans="1:29" ht="13.5" customHeight="1">
      <c r="A39" s="304"/>
      <c r="B39" s="86"/>
      <c r="C39" s="50"/>
      <c r="D39" s="53" t="s">
        <v>35</v>
      </c>
      <c r="E39" s="91">
        <v>1000</v>
      </c>
      <c r="F39" s="92">
        <v>0</v>
      </c>
      <c r="G39" s="49">
        <f>SUM(E39:F39)</f>
        <v>1000</v>
      </c>
      <c r="H39" s="126">
        <v>1000</v>
      </c>
      <c r="I39" s="49">
        <f>G39-H39</f>
        <v>0</v>
      </c>
      <c r="J39" s="156">
        <f t="shared" si="2"/>
        <v>0</v>
      </c>
      <c r="K39" s="49">
        <v>1000</v>
      </c>
      <c r="L39" s="49">
        <f>K39-G39</f>
        <v>0</v>
      </c>
      <c r="M39" s="126">
        <v>0</v>
      </c>
      <c r="N39" s="49">
        <f>M39-H39</f>
        <v>-1000</v>
      </c>
      <c r="P39" s="304"/>
      <c r="Q39" s="322"/>
      <c r="R39" s="323"/>
      <c r="S39" s="324"/>
      <c r="T39" s="311"/>
      <c r="U39" s="330"/>
      <c r="V39" s="330"/>
      <c r="W39" s="333"/>
      <c r="X39" s="330"/>
      <c r="Y39" s="336"/>
      <c r="Z39" s="349"/>
      <c r="AA39" s="349"/>
      <c r="AB39" s="333"/>
      <c r="AC39" s="330">
        <f t="shared" si="45"/>
        <v>0</v>
      </c>
    </row>
    <row r="40" spans="1:29" ht="13.5" customHeight="1">
      <c r="A40" s="304"/>
      <c r="B40" s="317" t="s">
        <v>108</v>
      </c>
      <c r="C40" s="318"/>
      <c r="D40" s="145"/>
      <c r="E40" s="94">
        <f>SUM(E20:E39)/2</f>
        <v>3349308</v>
      </c>
      <c r="F40" s="94">
        <f>SUM(F20:F38)/2</f>
        <v>74908</v>
      </c>
      <c r="G40" s="53">
        <f>SUM(G20:G39)/2</f>
        <v>3424216</v>
      </c>
      <c r="H40" s="53">
        <f>SUM(H20:H39)/2</f>
        <v>3362723</v>
      </c>
      <c r="I40" s="53">
        <f>G40-H40</f>
        <v>61493</v>
      </c>
      <c r="J40" s="156">
        <f t="shared" si="2"/>
        <v>1.8286668274490658</v>
      </c>
      <c r="K40" s="53">
        <f t="shared" ref="K40:L40" si="46">SUM(K20:K39)/2</f>
        <v>3424249</v>
      </c>
      <c r="L40" s="53">
        <f t="shared" si="46"/>
        <v>33</v>
      </c>
      <c r="M40" s="53">
        <f>SUM(M20:M39)/2</f>
        <v>3418300</v>
      </c>
      <c r="N40" s="53">
        <f>M40-H40</f>
        <v>55577</v>
      </c>
      <c r="P40" s="304"/>
      <c r="Q40" s="322"/>
      <c r="R40" s="323"/>
      <c r="S40" s="324"/>
      <c r="T40" s="311"/>
      <c r="U40" s="330"/>
      <c r="V40" s="330"/>
      <c r="W40" s="333"/>
      <c r="X40" s="330"/>
      <c r="Y40" s="336"/>
      <c r="Z40" s="349"/>
      <c r="AA40" s="349"/>
      <c r="AB40" s="333"/>
      <c r="AC40" s="330">
        <f t="shared" si="45"/>
        <v>0</v>
      </c>
    </row>
    <row r="41" spans="1:29" ht="12" customHeight="1">
      <c r="A41" s="328"/>
      <c r="B41" s="300" t="s">
        <v>78</v>
      </c>
      <c r="C41" s="301"/>
      <c r="D41" s="302"/>
      <c r="E41" s="52">
        <f>E19-E40</f>
        <v>82988</v>
      </c>
      <c r="F41" s="52">
        <f>F19-F40</f>
        <v>-1</v>
      </c>
      <c r="G41" s="53">
        <f>G19-G40</f>
        <v>82987</v>
      </c>
      <c r="H41" s="53">
        <f>H19-H40</f>
        <v>113742</v>
      </c>
      <c r="I41" s="53">
        <f>G41-H41</f>
        <v>-30755</v>
      </c>
      <c r="J41" s="156">
        <f t="shared" si="2"/>
        <v>-27.039264299906808</v>
      </c>
      <c r="K41" s="53">
        <f t="shared" ref="K41:L41" si="47">K19-K40</f>
        <v>82925</v>
      </c>
      <c r="L41" s="53">
        <f t="shared" si="47"/>
        <v>-62</v>
      </c>
      <c r="M41" s="53">
        <f>M19-M40</f>
        <v>99651</v>
      </c>
      <c r="N41" s="53">
        <f>M41-H41</f>
        <v>-14091</v>
      </c>
      <c r="P41" s="304"/>
      <c r="Q41" s="325"/>
      <c r="R41" s="326"/>
      <c r="S41" s="327"/>
      <c r="T41" s="312"/>
      <c r="U41" s="331"/>
      <c r="V41" s="331"/>
      <c r="W41" s="334"/>
      <c r="X41" s="330"/>
      <c r="Y41" s="337"/>
      <c r="Z41" s="350"/>
      <c r="AA41" s="350"/>
      <c r="AB41" s="334"/>
      <c r="AC41" s="330">
        <f t="shared" si="45"/>
        <v>0</v>
      </c>
    </row>
    <row r="42" spans="1:29">
      <c r="A42" s="147"/>
      <c r="B42" s="38"/>
      <c r="C42" s="36"/>
      <c r="D42" s="36"/>
      <c r="E42" s="39"/>
      <c r="F42" s="36"/>
      <c r="G42" s="36"/>
      <c r="H42" s="36"/>
      <c r="I42" s="36"/>
      <c r="J42" s="36"/>
      <c r="K42" s="36"/>
      <c r="L42" s="36"/>
      <c r="M42" s="36"/>
      <c r="N42" s="36"/>
      <c r="P42" s="304"/>
      <c r="Q42" s="114" t="s">
        <v>100</v>
      </c>
      <c r="R42" s="114"/>
      <c r="S42" s="115"/>
      <c r="T42" s="61">
        <v>136682</v>
      </c>
      <c r="U42" s="106">
        <v>2823</v>
      </c>
      <c r="V42" s="59">
        <f>SUM(T42:U42)</f>
        <v>139505</v>
      </c>
      <c r="W42" s="82">
        <v>50193</v>
      </c>
      <c r="X42" s="140">
        <f t="shared" ref="X42:X45" si="48">V42-W42</f>
        <v>89312</v>
      </c>
      <c r="Y42" s="169">
        <f>(1-V42/W42)*-100</f>
        <v>177.93716255254716</v>
      </c>
      <c r="Z42" s="340">
        <v>144889</v>
      </c>
      <c r="AA42" s="342">
        <f t="shared" si="44"/>
        <v>5384</v>
      </c>
      <c r="AB42" s="82">
        <v>50193</v>
      </c>
      <c r="AC42" s="140">
        <f t="shared" ref="AC42:AC45" si="49">AB42-W42</f>
        <v>0</v>
      </c>
    </row>
    <row r="43" spans="1:29" ht="13.5" customHeight="1">
      <c r="A43" s="147"/>
      <c r="O43" s="96"/>
      <c r="P43" s="304"/>
      <c r="Q43" s="114" t="s">
        <v>101</v>
      </c>
      <c r="R43" s="114"/>
      <c r="S43" s="115"/>
      <c r="T43" s="61">
        <v>166000</v>
      </c>
      <c r="U43" s="114"/>
      <c r="V43" s="59">
        <f>SUM(T43:U43)</f>
        <v>166000</v>
      </c>
      <c r="W43" s="82">
        <v>157400</v>
      </c>
      <c r="X43" s="140">
        <f t="shared" si="48"/>
        <v>8600</v>
      </c>
      <c r="Y43" s="169">
        <f>(1-V43/W43)*-100</f>
        <v>5.4637865311308875</v>
      </c>
      <c r="Z43" s="340">
        <v>166000</v>
      </c>
      <c r="AA43" s="342">
        <f t="shared" si="44"/>
        <v>0</v>
      </c>
      <c r="AB43" s="82">
        <v>157400</v>
      </c>
      <c r="AC43" s="140">
        <f t="shared" si="49"/>
        <v>0</v>
      </c>
    </row>
    <row r="44" spans="1:29" ht="13.5" customHeight="1">
      <c r="A44" s="147"/>
      <c r="O44" s="96"/>
      <c r="P44" s="304"/>
      <c r="Q44" s="116" t="s">
        <v>102</v>
      </c>
      <c r="R44" s="116"/>
      <c r="S44" s="117"/>
      <c r="T44" s="118">
        <v>100000</v>
      </c>
      <c r="U44" s="119">
        <v>0</v>
      </c>
      <c r="V44" s="59">
        <f>SUM(T44:U44)</f>
        <v>100000</v>
      </c>
      <c r="W44" s="125">
        <v>0</v>
      </c>
      <c r="X44" s="141">
        <f t="shared" si="48"/>
        <v>100000</v>
      </c>
      <c r="Y44" s="166"/>
      <c r="Z44" s="342">
        <v>100000</v>
      </c>
      <c r="AA44" s="347">
        <f t="shared" si="44"/>
        <v>0</v>
      </c>
      <c r="AB44" s="125">
        <v>0</v>
      </c>
      <c r="AC44" s="141">
        <f t="shared" si="49"/>
        <v>0</v>
      </c>
    </row>
    <row r="45" spans="1:29" ht="13.5" customHeight="1">
      <c r="A45" s="147"/>
      <c r="O45" s="96"/>
      <c r="P45" s="313"/>
      <c r="Q45" s="314" t="s">
        <v>109</v>
      </c>
      <c r="R45" s="315"/>
      <c r="S45" s="316"/>
      <c r="T45" s="51">
        <f>SUM(T37:T44)</f>
        <v>1135789</v>
      </c>
      <c r="U45" s="99">
        <f>SUM(U37:U44)</f>
        <v>14565</v>
      </c>
      <c r="V45" s="53">
        <f>SUM(V37:V44)</f>
        <v>1150354</v>
      </c>
      <c r="W45" s="53">
        <f>SUM(W37:W44)</f>
        <v>872002</v>
      </c>
      <c r="X45" s="53">
        <f t="shared" si="48"/>
        <v>278352</v>
      </c>
      <c r="Y45" s="164">
        <f>(1-V45/W45)*-100</f>
        <v>31.921027704064908</v>
      </c>
      <c r="Z45" s="79">
        <f>SUM(Z37:Z44)</f>
        <v>1159715</v>
      </c>
      <c r="AA45" s="343">
        <f>Z45-V45</f>
        <v>9361</v>
      </c>
      <c r="AB45" s="53">
        <f>SUM(AB37:AB44)</f>
        <v>933569</v>
      </c>
      <c r="AC45" s="53">
        <f t="shared" si="49"/>
        <v>61567</v>
      </c>
    </row>
    <row r="46" spans="1:29" ht="13.5" customHeight="1">
      <c r="A46" s="147"/>
      <c r="O46" s="96"/>
      <c r="P46" s="120" t="s">
        <v>107</v>
      </c>
      <c r="Q46" s="121"/>
      <c r="R46" s="73"/>
      <c r="S46" s="74"/>
      <c r="T46" s="80" t="s">
        <v>103</v>
      </c>
      <c r="U46" s="122" t="s">
        <v>103</v>
      </c>
      <c r="V46" s="122" t="s">
        <v>103</v>
      </c>
      <c r="W46" s="122" t="s">
        <v>103</v>
      </c>
      <c r="X46" s="122" t="s">
        <v>104</v>
      </c>
      <c r="Y46" s="79"/>
      <c r="Z46" s="133"/>
      <c r="AA46" s="133"/>
      <c r="AB46" s="201" t="s">
        <v>103</v>
      </c>
      <c r="AC46" s="80" t="s">
        <v>103</v>
      </c>
    </row>
    <row r="47" spans="1:29">
      <c r="A47" s="147"/>
      <c r="O47" s="146"/>
      <c r="P47" s="202"/>
      <c r="W47" s="36"/>
      <c r="X47" s="36"/>
      <c r="AB47" s="36"/>
      <c r="AC47" s="36"/>
    </row>
    <row r="48" spans="1:29">
      <c r="A48" s="147"/>
      <c r="O48" s="146"/>
      <c r="R48" s="146"/>
      <c r="S48" s="35"/>
    </row>
    <row r="49" spans="1:20">
      <c r="A49" s="147"/>
      <c r="C49" s="37"/>
      <c r="D49" s="34" t="s">
        <v>79</v>
      </c>
      <c r="O49" s="146"/>
      <c r="T49" s="40"/>
    </row>
    <row r="50" spans="1:20">
      <c r="A50" s="146"/>
      <c r="O50" s="146"/>
      <c r="Q50" s="36"/>
      <c r="T50" s="41"/>
    </row>
    <row r="51" spans="1:20">
      <c r="A51" s="146"/>
      <c r="O51" s="146"/>
    </row>
    <row r="52" spans="1:20">
      <c r="A52" s="146"/>
      <c r="O52" s="146"/>
    </row>
    <row r="53" spans="1:20">
      <c r="A53" s="146"/>
      <c r="O53" s="146"/>
    </row>
    <row r="54" spans="1:20">
      <c r="A54" s="146"/>
    </row>
    <row r="55" spans="1:20">
      <c r="A55" s="146"/>
    </row>
  </sheetData>
  <mergeCells count="21">
    <mergeCell ref="U38:U41"/>
    <mergeCell ref="V38:V41"/>
    <mergeCell ref="W38:W41"/>
    <mergeCell ref="AB38:AB41"/>
    <mergeCell ref="AC38:AC41"/>
    <mergeCell ref="X38:X41"/>
    <mergeCell ref="Y38:Y41"/>
    <mergeCell ref="AA38:AA41"/>
    <mergeCell ref="Z38:Z41"/>
    <mergeCell ref="T38:T41"/>
    <mergeCell ref="A4:D4"/>
    <mergeCell ref="P4:S4"/>
    <mergeCell ref="P37:P45"/>
    <mergeCell ref="Q45:S45"/>
    <mergeCell ref="Q34:R34"/>
    <mergeCell ref="Q38:S41"/>
    <mergeCell ref="B41:D41"/>
    <mergeCell ref="P5:P35"/>
    <mergeCell ref="B40:C40"/>
    <mergeCell ref="Q35:S35"/>
    <mergeCell ref="A5:A41"/>
  </mergeCells>
  <phoneticPr fontId="5"/>
  <printOptions horizontalCentered="1"/>
  <pageMargins left="0.39370078740157483" right="0.39370078740157483" top="0.78740157480314965" bottom="0.39370078740157483" header="0.51181102362204722" footer="0.39370078740157483"/>
  <pageSetup paperSize="9" scale="71" fitToHeight="0" orientation="portrait" cellComments="asDisplayed" r:id="rId1"/>
  <headerFooter alignWithMargins="0"/>
  <rowBreaks count="1" manualBreakCount="1">
    <brk id="53" min="1" max="17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別紙１（予算編成出力）</vt:lpstr>
      <vt:lpstr>別紙２（税抜損益）</vt:lpstr>
      <vt:lpstr>別紙３（税込損益）</vt:lpstr>
      <vt:lpstr>'別紙１（予算編成出力）'!Print_Area</vt:lpstr>
      <vt:lpstr>'別紙２（税抜損益）'!Print_Area</vt:lpstr>
      <vt:lpstr>'別紙３（税込損益）'!Print_Area</vt:lpstr>
      <vt:lpstr>'別紙１（予算編成出力）'!Print_Titles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甲木 洋実</dc:creator>
  <cp:lastModifiedBy> </cp:lastModifiedBy>
  <cp:lastPrinted>2022-05-24T08:05:02Z</cp:lastPrinted>
  <dcterms:created xsi:type="dcterms:W3CDTF">2010-11-12T11:37:12Z</dcterms:created>
  <dcterms:modified xsi:type="dcterms:W3CDTF">2022-05-26T04:46:21Z</dcterms:modified>
</cp:coreProperties>
</file>